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2.8" sheetId="2" r:id="rId1"/>
    <sheet name="С23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С23!#REF!</definedName>
    <definedName name="_Par114" localSheetId="1">С23!#REF!</definedName>
    <definedName name="_Par115" localSheetId="1">С23!#REF!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С23!#REF!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С23!$A$1:$G$334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9" i="2" l="1"/>
  <c r="D90" i="2" s="1"/>
  <c r="D86" i="2"/>
  <c r="D76" i="2"/>
  <c r="D79" i="2" s="1"/>
  <c r="D80" i="2" s="1"/>
  <c r="D75" i="2"/>
  <c r="D68" i="2"/>
  <c r="D71" i="2" s="1"/>
  <c r="D67" i="2"/>
  <c r="D66" i="2"/>
  <c r="D60" i="2"/>
  <c r="D58" i="2"/>
  <c r="D57" i="2"/>
  <c r="D56" i="2"/>
  <c r="D51" i="2"/>
  <c r="D50" i="2"/>
  <c r="D46" i="2"/>
  <c r="D38" i="2"/>
  <c r="D16" i="2"/>
  <c r="D22" i="2" s="1"/>
  <c r="D14" i="2"/>
  <c r="D12" i="2"/>
  <c r="D11" i="2"/>
  <c r="D70" i="2" l="1"/>
  <c r="D25" i="2"/>
  <c r="D61" i="2"/>
  <c r="D91" i="2"/>
  <c r="D17" i="2"/>
  <c r="D41" i="2"/>
  <c r="E330" i="1"/>
  <c r="C330" i="1"/>
  <c r="D330" i="1"/>
  <c r="G330" i="1" s="1"/>
  <c r="G309" i="1"/>
  <c r="G308" i="1"/>
  <c r="G307" i="1"/>
  <c r="G280" i="1"/>
  <c r="G278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2" i="1"/>
  <c r="G221" i="1"/>
  <c r="G220" i="1"/>
  <c r="G219" i="1"/>
  <c r="G218" i="1"/>
  <c r="G217" i="1"/>
  <c r="G216" i="1"/>
  <c r="G211" i="1"/>
  <c r="G210" i="1"/>
  <c r="G209" i="1"/>
  <c r="G207" i="1"/>
  <c r="G206" i="1"/>
  <c r="G204" i="1"/>
  <c r="G203" i="1"/>
  <c r="G202" i="1"/>
  <c r="G201" i="1"/>
  <c r="G200" i="1"/>
  <c r="G199" i="1"/>
  <c r="G198" i="1"/>
  <c r="G166" i="1"/>
  <c r="G165" i="1"/>
  <c r="G164" i="1"/>
  <c r="G163" i="1"/>
  <c r="G162" i="1"/>
  <c r="G161" i="1"/>
  <c r="G160" i="1"/>
  <c r="G159" i="1"/>
  <c r="G158" i="1"/>
  <c r="G153" i="1"/>
  <c r="G152" i="1"/>
  <c r="G151" i="1"/>
  <c r="G150" i="1"/>
  <c r="G149" i="1"/>
  <c r="C146" i="1"/>
  <c r="D146" i="1"/>
  <c r="G60" i="1"/>
  <c r="G59" i="1"/>
  <c r="G58" i="1"/>
  <c r="G33" i="1"/>
  <c r="G32" i="1"/>
  <c r="G39" i="1" l="1"/>
  <c r="G56" i="1"/>
  <c r="G64" i="1"/>
  <c r="G66" i="1"/>
  <c r="G88" i="1"/>
  <c r="G91" i="1"/>
  <c r="G93" i="1"/>
  <c r="G95" i="1"/>
  <c r="G97" i="1"/>
  <c r="G99" i="1"/>
  <c r="G101" i="1"/>
  <c r="G103" i="1"/>
  <c r="G105" i="1"/>
  <c r="G109" i="1"/>
  <c r="G111" i="1"/>
  <c r="G113" i="1"/>
  <c r="G115" i="1"/>
  <c r="G117" i="1"/>
  <c r="G119" i="1"/>
  <c r="G121" i="1"/>
  <c r="G123" i="1"/>
  <c r="G125" i="1"/>
  <c r="G129" i="1"/>
  <c r="G131" i="1"/>
  <c r="G135" i="1"/>
  <c r="G137" i="1"/>
  <c r="G139" i="1"/>
  <c r="G142" i="1"/>
  <c r="G240" i="1"/>
  <c r="G43" i="1"/>
  <c r="G54" i="1"/>
  <c r="G72" i="1"/>
  <c r="G29" i="1"/>
  <c r="G26" i="1"/>
  <c r="G31" i="1"/>
  <c r="G41" i="1"/>
  <c r="G53" i="1"/>
  <c r="G55" i="1"/>
  <c r="G57" i="1"/>
  <c r="G65" i="1"/>
  <c r="G71" i="1"/>
  <c r="G87" i="1"/>
  <c r="G90" i="1"/>
  <c r="G92" i="1"/>
  <c r="G94" i="1"/>
  <c r="G96" i="1"/>
  <c r="G98" i="1"/>
  <c r="G100" i="1"/>
  <c r="G102" i="1"/>
  <c r="G104" i="1"/>
  <c r="G108" i="1"/>
  <c r="G110" i="1"/>
  <c r="G112" i="1"/>
  <c r="G114" i="1"/>
  <c r="G116" i="1"/>
  <c r="G118" i="1"/>
  <c r="G120" i="1"/>
  <c r="G122" i="1"/>
  <c r="G124" i="1"/>
  <c r="G126" i="1"/>
  <c r="G130" i="1"/>
  <c r="G132" i="1"/>
  <c r="G134" i="1"/>
  <c r="G136" i="1"/>
  <c r="G138" i="1"/>
  <c r="G140" i="1"/>
  <c r="G293" i="1"/>
  <c r="G89" i="1"/>
  <c r="G127" i="1"/>
  <c r="G133" i="1"/>
  <c r="G146" i="1"/>
  <c r="G144" i="1"/>
  <c r="G223" i="1"/>
  <c r="G279" i="1"/>
  <c r="G292" i="1"/>
  <c r="G294" i="1"/>
  <c r="G328" i="1"/>
  <c r="G331" i="1" l="1"/>
</calcChain>
</file>

<file path=xl/sharedStrings.xml><?xml version="1.0" encoding="utf-8"?>
<sst xmlns="http://schemas.openxmlformats.org/spreadsheetml/2006/main" count="679" uniqueCount="317">
  <si>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</si>
  <si>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</si>
  <si>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</si>
  <si>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</si>
  <si>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</si>
  <si>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</si>
  <si>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</si>
  <si>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</si>
  <si>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</si>
  <si>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</si>
  <si>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</si>
  <si>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</si>
  <si>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</si>
  <si>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</si>
  <si>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</si>
  <si>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</si>
  <si>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</si>
  <si>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</si>
  <si>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23 по ул. Строительная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</si>
  <si>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</si>
  <si>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</si>
  <si>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</si>
  <si>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</si>
  <si>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</si>
  <si>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31.07.2019 год (исполнение договора управления многоквартирным домом от 14.08.2017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</si>
  <si>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</si>
  <si>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</si>
  <si>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</si>
  <si>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</si>
  <si>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</si>
  <si>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</si>
  <si>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</si>
  <si>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</si>
  <si>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</si>
  <si>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</si>
  <si>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козырьков от снега</t>
  </si>
  <si>
    <t>м²</t>
  </si>
  <si>
    <t xml:space="preserve">                 7.  Работы, выполняемые в целях надлежащего содержания фасада                 </t>
  </si>
  <si>
    <t>Замена номерного знака на МКД</t>
  </si>
  <si>
    <t>шт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</si>
  <si>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</si>
  <si>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</si>
  <si>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</si>
  <si>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</si>
  <si>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</si>
  <si>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</si>
  <si>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 входных дверей</t>
  </si>
  <si>
    <t xml:space="preserve">                 12.  Работы по ремонту придомового оборудования благоустройства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</si>
  <si>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</si>
  <si>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</si>
  <si>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</si>
  <si>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</si>
  <si>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</si>
  <si>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</si>
  <si>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</si>
  <si>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</si>
  <si>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</si>
  <si>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</si>
  <si>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</si>
  <si>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</si>
  <si>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</si>
  <si>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</si>
  <si>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</si>
  <si>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</si>
  <si>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</si>
  <si>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</si>
  <si>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</si>
  <si>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</si>
  <si>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</si>
  <si>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</si>
  <si>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</si>
  <si>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>м2</t>
  </si>
  <si>
    <t>м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</si>
  <si>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</si>
  <si>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</si>
  <si>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м3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</si>
  <si>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</si>
  <si>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</si>
  <si>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</si>
  <si>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</si>
  <si>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</si>
  <si>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</si>
  <si>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20.02. по 31.12.2019 год (исполнение договора управления многоквартирным домом от 20.02.2019 г.)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</si>
  <si>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</si>
  <si>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</si>
  <si>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</si>
  <si>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</si>
  <si>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</si>
  <si>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</si>
  <si>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</si>
  <si>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</si>
  <si>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и текущему ремонту общего имущества в многоквартирном доме за период с </t>
    </r>
    <r>
      <rPr>
        <b/>
        <sz val="9"/>
        <rFont val="Times New Roman"/>
        <family val="1"/>
        <charset val="204"/>
      </rPr>
      <t>01.02.2019г. по 30.06.2019г.</t>
    </r>
  </si>
  <si>
    <t>Приложение 1</t>
  </si>
  <si>
    <t>Ремонт дверного полотна</t>
  </si>
  <si>
    <t>Поверка приборов учета холодной воды</t>
  </si>
  <si>
    <t xml:space="preserve">Установка навесного замка </t>
  </si>
  <si>
    <t>Ремонт придомового оборудования</t>
  </si>
  <si>
    <t>Закрытие чердачных люков</t>
  </si>
  <si>
    <t>Досыпка песка в песочницу</t>
  </si>
  <si>
    <t>Установка  пружины</t>
  </si>
  <si>
    <t>Замена задвижки на кран шаровой на трубопроводах системы отопления д50 мм</t>
  </si>
  <si>
    <t>Ремонт межпанельных швов</t>
  </si>
  <si>
    <t>Восстановление разрушенной тепловой изоляции</t>
  </si>
  <si>
    <t>Замена неисправных средств измерений при поверке приборов учета горячей воды</t>
  </si>
  <si>
    <t>шт.</t>
  </si>
  <si>
    <t xml:space="preserve">Поверка приборов учета горячей воды </t>
  </si>
  <si>
    <t>Транспортировка песка от места складирования до места посыпки</t>
  </si>
  <si>
    <t>Погрузка мусора на автотранспорт вручную</t>
  </si>
  <si>
    <t xml:space="preserve"> 1. Несущие и ненесущие конструкции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</si>
  <si>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</si>
  <si>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</si>
  <si>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</si>
  <si>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Утепление подвальных продухов                 </t>
  </si>
  <si>
    <t>Очистка кровли от снега и скалывание сосулек</t>
  </si>
  <si>
    <t>Уборка чердачного помещения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</si>
  <si>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</si>
  <si>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</si>
  <si>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</si>
  <si>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</si>
  <si>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</si>
  <si>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</si>
  <si>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столярных изделий, оконных и дверных заполнений с устранением мелких неисправностей МОП</t>
  </si>
  <si>
    <t>Ремонт дверных полотен двустворных (со снятием с места)</t>
  </si>
  <si>
    <t>Ремонт дверных полотен двустворных (без снятия с места)</t>
  </si>
  <si>
    <t>Снятие пружин тамбурных дверей</t>
  </si>
  <si>
    <t>Установка б/у пружин тамбурных дверей</t>
  </si>
  <si>
    <t>Установка пружин тамбурных дверей</t>
  </si>
  <si>
    <t xml:space="preserve">Замена шпингалета </t>
  </si>
  <si>
    <t xml:space="preserve">Установка  проушин  </t>
  </si>
  <si>
    <t>1 прибор</t>
  </si>
  <si>
    <t>Установка навесных замков</t>
  </si>
  <si>
    <t>Установка кодовых замков в пунктах учета тепловой энергии</t>
  </si>
  <si>
    <t>Смена стекол</t>
  </si>
  <si>
    <t>м/ф</t>
  </si>
  <si>
    <t xml:space="preserve">Итого по разделу  1.1 Несущие и ненесущие конструкции     </t>
  </si>
  <si>
    <t xml:space="preserve"> 2.2 Сантехнические системы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</si>
  <si>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</si>
  <si>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</si>
  <si>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</si>
  <si>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</si>
  <si>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Плановая ревизия муфтовой арматуры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</si>
  <si>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</si>
  <si>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</si>
  <si>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</si>
  <si>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</si>
  <si>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Плановая ревизия муфтовой арматуры отопления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</si>
  <si>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</si>
  <si>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</si>
  <si>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</si>
  <si>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>Осмотр ИТП  здания</t>
  </si>
  <si>
    <t>Опорожнение (заполнение) системы отопления здания</t>
  </si>
  <si>
    <t xml:space="preserve">Пуск и регулировка системы отопления 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</si>
  <si>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</si>
  <si>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</si>
  <si>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</si>
  <si>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</si>
  <si>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</si>
  <si>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</t>
  </si>
  <si>
    <t xml:space="preserve"> 2.2.3 Электрооборудование</t>
  </si>
  <si>
    <t xml:space="preserve">Проверка заземления оболочки электрокабеля, оборудования, замеры сопротивления изоляции проводов, трубопроводов </t>
  </si>
  <si>
    <t>Осмотр линий электрических сетей, арматуры и электрооборудования в подвальных помещениях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</si>
  <si>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</si>
  <si>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</si>
  <si>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</si>
  <si>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</si>
  <si>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</si>
  <si>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</si>
  <si>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</si>
  <si>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</si>
  <si>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</si>
  <si>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</si>
  <si>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</si>
  <si>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</si>
  <si>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</si>
  <si>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Итого по разделу 1.2. Оборудование и системы инженерно-технического обеспечения     </t>
  </si>
  <si>
    <t xml:space="preserve"> 3. Лестничные клетки</t>
  </si>
  <si>
    <t>Влажное подметание лестничных площадок и маршей 2-х нижних этажей</t>
  </si>
  <si>
    <t>Влажное подметание лестничных площадок и маршей свыше 2-го этажа</t>
  </si>
  <si>
    <t>Мытье лестничных площадок и маршей 2-х нижних этажей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</si>
  <si>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</si>
  <si>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</si>
  <si>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</si>
  <si>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Влажная протирка перил лестниц</t>
  </si>
  <si>
    <t>Мытье окон, оконных решеток</t>
  </si>
  <si>
    <t>Уборка в зимнее время</t>
  </si>
  <si>
    <t>Подметание свежевыпавшего снега</t>
  </si>
  <si>
    <t>Очистка территории от снега</t>
  </si>
  <si>
    <t>Очистка территории от уплотненного снега</t>
  </si>
  <si>
    <t xml:space="preserve">Подметание территории в дни без снегопада </t>
  </si>
  <si>
    <t>Посыпка территории противогололедными материалами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</si>
  <si>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</si>
  <si>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</si>
  <si>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</si>
  <si>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</si>
  <si>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</si>
  <si>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</si>
  <si>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</si>
  <si>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</si>
  <si>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</si>
  <si>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</si>
  <si>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</si>
  <si>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</si>
  <si>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</si>
  <si>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>Содержание МАФ</t>
  </si>
  <si>
    <t xml:space="preserve">Завоз песка в песочницы      </t>
  </si>
  <si>
    <t>Масляная окраска дворового оборудования</t>
  </si>
  <si>
    <t xml:space="preserve"> 1000 м2 подв и чердаков</t>
  </si>
  <si>
    <t>1000 м3 здания</t>
  </si>
  <si>
    <t>1 участ</t>
  </si>
  <si>
    <t xml:space="preserve">м </t>
  </si>
  <si>
    <t>Ремонт цоколя</t>
  </si>
  <si>
    <t>Очистка кровли от снега при толщине снега до 20 см  и скалывание сосулек</t>
  </si>
  <si>
    <t>Замена вентиля на кран шаровой на стояках ГХВС диам.32</t>
  </si>
  <si>
    <t>Замена вентиля на кран шаровой на стояках ГХВС диам.25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</si>
  <si>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</si>
  <si>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</si>
  <si>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</si>
  <si>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</si>
  <si>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</si>
  <si>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</si>
  <si>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</si>
  <si>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</si>
  <si>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</si>
  <si>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</si>
  <si>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</si>
  <si>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</si>
  <si>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</si>
  <si>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</si>
  <si>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</si>
  <si>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</si>
  <si>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</si>
  <si>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</si>
  <si>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Очистка крышек люков колодцев и пожарных гидрантов от снега и льда толщиной слоя свыше 5 см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</si>
  <si>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</si>
  <si>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</si>
  <si>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Сдвигание свежевыпавшего снега толщиной слоя свыше 2 см</t>
  </si>
  <si>
    <t>Очистка территории от снега при наличии колейности свыше 5 см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</si>
  <si>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</si>
  <si>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</si>
  <si>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</si>
  <si>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</si>
  <si>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</si>
  <si>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Очистка приямков</t>
  </si>
  <si>
    <t>Подметание и уборка придомовой территории</t>
  </si>
  <si>
    <t>Подметание территории с усовершенственным покрытием</t>
  </si>
  <si>
    <t>Уборка и выкашивание газонов</t>
  </si>
  <si>
    <t>Уборка газонов от листьев, сучьев, мусора при засоренности сильной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</si>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</sst>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"/>
    <numFmt numFmtId="165" formatCode="0.0000"/>
    <numFmt numFmtId="166" formatCode="0.00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6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b/>
      <u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8" fontId="22" fillId="0" borderId="0">
      <protection locked="0"/>
    </xf>
    <xf numFmtId="169" fontId="22" fillId="0" borderId="5">
      <protection locked="0"/>
    </xf>
    <xf numFmtId="168" fontId="23" fillId="0" borderId="0">
      <protection locked="0"/>
    </xf>
    <xf numFmtId="169" fontId="23" fillId="0" borderId="6">
      <protection locked="0"/>
    </xf>
    <xf numFmtId="170" fontId="22" fillId="0" borderId="0">
      <protection locked="0"/>
    </xf>
    <xf numFmtId="171" fontId="22" fillId="0" borderId="0">
      <protection locked="0"/>
    </xf>
    <xf numFmtId="170" fontId="23" fillId="0" borderId="0">
      <protection locked="0"/>
    </xf>
    <xf numFmtId="171" fontId="23" fillId="0" borderId="0">
      <protection locked="0"/>
    </xf>
    <xf numFmtId="172" fontId="22" fillId="0" borderId="0">
      <protection locked="0"/>
    </xf>
    <xf numFmtId="169" fontId="24" fillId="0" borderId="0">
      <protection locked="0"/>
    </xf>
    <xf numFmtId="169" fontId="24" fillId="0" borderId="0">
      <protection locked="0"/>
    </xf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0" borderId="0" applyNumberFormat="0" applyFill="0" applyBorder="0" applyProtection="0">
      <alignment horizontal="left" vertical="top" wrapText="1"/>
    </xf>
    <xf numFmtId="0" fontId="28" fillId="17" borderId="0" applyNumberFormat="0" applyBorder="0" applyProtection="0">
      <alignment horizontal="left" vertical="top" wrapText="1"/>
    </xf>
    <xf numFmtId="0" fontId="28" fillId="18" borderId="0" applyNumberFormat="0" applyBorder="0" applyProtection="0">
      <alignment horizontal="left" vertical="top" wrapText="1"/>
    </xf>
    <xf numFmtId="0" fontId="27" fillId="19" borderId="0" applyNumberFormat="0" applyBorder="0" applyProtection="0">
      <alignment horizontal="left" vertical="top" wrapText="1"/>
    </xf>
    <xf numFmtId="0" fontId="29" fillId="20" borderId="0" applyNumberFormat="0" applyBorder="0" applyProtection="0">
      <alignment horizontal="left" vertical="top" wrapText="1"/>
    </xf>
    <xf numFmtId="0" fontId="30" fillId="21" borderId="0" applyNumberFormat="0" applyBorder="0" applyProtection="0">
      <alignment horizontal="left" vertical="top" wrapText="1"/>
    </xf>
    <xf numFmtId="0" fontId="12" fillId="0" borderId="0"/>
    <xf numFmtId="0" fontId="31" fillId="0" borderId="0" applyNumberFormat="0" applyFill="0" applyBorder="0" applyProtection="0">
      <alignment horizontal="left" vertical="top" wrapText="1"/>
    </xf>
    <xf numFmtId="0" fontId="32" fillId="22" borderId="0" applyNumberFormat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vertical="top" wrapText="1"/>
    </xf>
    <xf numFmtId="0" fontId="34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6" fillId="23" borderId="0" applyNumberFormat="0" applyBorder="0" applyProtection="0">
      <alignment horizontal="left" vertical="top" wrapText="1"/>
    </xf>
    <xf numFmtId="0" fontId="37" fillId="23" borderId="7" applyNumberFormat="0" applyProtection="0">
      <alignment horizontal="left" vertical="top" wrapText="1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center" vertical="top"/>
    </xf>
    <xf numFmtId="0" fontId="35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29" fillId="0" borderId="0" applyNumberFormat="0" applyFill="0" applyBorder="0" applyProtection="0">
      <alignment horizontal="left" vertical="top" wrapText="1"/>
    </xf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7" borderId="0" applyNumberFormat="0" applyBorder="0" applyAlignment="0" applyProtection="0"/>
    <xf numFmtId="0" fontId="39" fillId="8" borderId="7" applyNumberFormat="0" applyAlignment="0" applyProtection="0"/>
    <xf numFmtId="0" fontId="40" fillId="28" borderId="8" applyNumberFormat="0" applyAlignment="0" applyProtection="0"/>
    <xf numFmtId="0" fontId="41" fillId="28" borderId="7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29" borderId="13" applyNumberFormat="0" applyAlignment="0" applyProtection="0"/>
    <xf numFmtId="0" fontId="48" fillId="0" borderId="0" applyNumberFormat="0" applyFill="0" applyBorder="0" applyAlignment="0" applyProtection="0"/>
    <xf numFmtId="0" fontId="49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0" fillId="0" borderId="0"/>
    <xf numFmtId="0" fontId="5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5" fillId="0" borderId="0">
      <alignment horizontal="left" vertical="top" wrapText="1"/>
    </xf>
    <xf numFmtId="0" fontId="52" fillId="4" borderId="0" applyNumberFormat="0" applyBorder="0" applyAlignment="0" applyProtection="0"/>
    <xf numFmtId="0" fontId="53" fillId="0" borderId="0" applyNumberFormat="0" applyFill="0" applyBorder="0" applyAlignment="0" applyProtection="0"/>
    <xf numFmtId="0" fontId="2" fillId="31" borderId="14" applyNumberFormat="0" applyFont="0" applyAlignment="0" applyProtection="0"/>
    <xf numFmtId="0" fontId="54" fillId="0" borderId="15" applyNumberFormat="0" applyFill="0" applyAlignment="0" applyProtection="0"/>
    <xf numFmtId="0" fontId="55" fillId="0" borderId="0"/>
    <xf numFmtId="0" fontId="56" fillId="0" borderId="0" applyNumberFormat="0" applyFill="0" applyBorder="0" applyAlignment="0" applyProtection="0"/>
    <xf numFmtId="43" fontId="57" fillId="0" borderId="0" applyFont="0" applyFill="0" applyBorder="0" applyAlignment="0" applyProtection="0"/>
    <xf numFmtId="0" fontId="58" fillId="5" borderId="0" applyNumberFormat="0" applyBorder="0" applyAlignment="0" applyProtection="0"/>
  </cellStyleXfs>
  <cellXfs count="121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4" fillId="0" borderId="0" xfId="2" applyFont="1" applyFill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2" fillId="2" borderId="0" xfId="1" applyFont="1" applyFill="1"/>
    <xf numFmtId="0" fontId="18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49" fontId="18" fillId="0" borderId="1" xfId="1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166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 wrapText="1"/>
    </xf>
    <xf numFmtId="0" fontId="21" fillId="0" borderId="0" xfId="1" applyFont="1"/>
    <xf numFmtId="2" fontId="19" fillId="0" borderId="0" xfId="1" applyNumberFormat="1" applyFont="1" applyBorder="1" applyAlignment="1">
      <alignment horizontal="right"/>
    </xf>
    <xf numFmtId="0" fontId="19" fillId="0" borderId="0" xfId="1" applyFont="1" applyBorder="1"/>
    <xf numFmtId="0" fontId="19" fillId="0" borderId="0" xfId="1" applyFont="1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horizontal="center" vertical="center"/>
    </xf>
    <xf numFmtId="2" fontId="18" fillId="0" borderId="1" xfId="3" applyNumberFormat="1" applyFont="1" applyFill="1" applyBorder="1" applyAlignment="1">
      <alignment vertical="center" wrapText="1"/>
    </xf>
    <xf numFmtId="0" fontId="19" fillId="0" borderId="0" xfId="1" applyFont="1" applyFill="1" applyBorder="1"/>
    <xf numFmtId="0" fontId="21" fillId="0" borderId="0" xfId="1" applyFont="1" applyFill="1"/>
    <xf numFmtId="0" fontId="5" fillId="0" borderId="0" xfId="1" applyFont="1" applyBorder="1"/>
    <xf numFmtId="4" fontId="18" fillId="0" borderId="1" xfId="1" applyNumberFormat="1" applyFont="1" applyFill="1" applyBorder="1" applyAlignment="1">
      <alignment horizontal="center" vertical="center"/>
    </xf>
    <xf numFmtId="4" fontId="1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1" applyFont="1" applyFill="1"/>
    <xf numFmtId="0" fontId="4" fillId="0" borderId="0" xfId="1" applyFont="1" applyFill="1" applyBorder="1"/>
    <xf numFmtId="0" fontId="5" fillId="0" borderId="1" xfId="1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18" fillId="0" borderId="1" xfId="1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top" wrapText="1"/>
    </xf>
    <xf numFmtId="0" fontId="18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wrapText="1"/>
    </xf>
    <xf numFmtId="4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0" fontId="59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60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7" fontId="17" fillId="0" borderId="0" xfId="0" applyNumberFormat="1" applyFont="1" applyFill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61" fillId="0" borderId="0" xfId="1" applyFont="1" applyFill="1" applyAlignment="1">
      <alignment horizontal="right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49" fontId="18" fillId="0" borderId="16" xfId="1" applyNumberFormat="1" applyFont="1" applyFill="1" applyBorder="1" applyAlignment="1">
      <alignment horizontal="center" vertical="center" wrapText="1"/>
    </xf>
    <xf numFmtId="49" fontId="18" fillId="0" borderId="17" xfId="1" applyNumberFormat="1" applyFont="1" applyFill="1" applyBorder="1" applyAlignment="1">
      <alignment horizontal="center" vertical="center" wrapText="1"/>
    </xf>
    <xf numFmtId="49" fontId="18" fillId="0" borderId="18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justify" vertical="center" wrapText="1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7" fontId="64" fillId="0" borderId="0" xfId="0" applyNumberFormat="1" applyFont="1" applyFill="1" applyBorder="1" applyAlignment="1">
      <alignment horizontal="right" vertical="center"/>
    </xf>
    <xf numFmtId="0" fontId="63" fillId="0" borderId="0" xfId="0" applyFont="1" applyFill="1"/>
    <xf numFmtId="0" fontId="15" fillId="0" borderId="19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horizontal="center"/>
    </xf>
    <xf numFmtId="14" fontId="65" fillId="0" borderId="1" xfId="0" applyNumberFormat="1" applyFont="1" applyFill="1" applyBorder="1" applyAlignment="1">
      <alignment horizontal="center"/>
    </xf>
    <xf numFmtId="0" fontId="63" fillId="0" borderId="1" xfId="0" applyFont="1" applyFill="1" applyBorder="1"/>
    <xf numFmtId="0" fontId="65" fillId="0" borderId="1" xfId="0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 wrapText="1"/>
    </xf>
    <xf numFmtId="0" fontId="65" fillId="0" borderId="1" xfId="0" applyFont="1" applyFill="1" applyBorder="1"/>
    <xf numFmtId="4" fontId="65" fillId="0" borderId="1" xfId="0" applyNumberFormat="1" applyFont="1" applyFill="1" applyBorder="1" applyAlignment="1">
      <alignment horizontal="center"/>
    </xf>
    <xf numFmtId="0" fontId="64" fillId="0" borderId="1" xfId="0" applyFont="1" applyFill="1" applyBorder="1" applyAlignment="1">
      <alignment vertical="top" wrapText="1"/>
    </xf>
    <xf numFmtId="0" fontId="64" fillId="0" borderId="1" xfId="0" applyFont="1" applyFill="1" applyBorder="1" applyAlignment="1">
      <alignment horizontal="justify" vertical="center" wrapText="1"/>
    </xf>
    <xf numFmtId="49" fontId="64" fillId="0" borderId="1" xfId="0" applyNumberFormat="1" applyFont="1" applyFill="1" applyBorder="1" applyAlignment="1">
      <alignment horizontal="justify" vertical="center" wrapText="1"/>
    </xf>
    <xf numFmtId="0" fontId="64" fillId="0" borderId="16" xfId="0" applyFont="1" applyFill="1" applyBorder="1" applyAlignment="1">
      <alignment horizontal="left" vertical="center" wrapText="1"/>
    </xf>
    <xf numFmtId="0" fontId="64" fillId="0" borderId="17" xfId="0" applyFont="1" applyFill="1" applyBorder="1" applyAlignment="1">
      <alignment horizontal="left" vertical="center" wrapText="1"/>
    </xf>
    <xf numFmtId="0" fontId="64" fillId="0" borderId="18" xfId="0" applyFont="1" applyFill="1" applyBorder="1" applyAlignment="1">
      <alignment horizontal="left" vertical="center" wrapText="1"/>
    </xf>
    <xf numFmtId="3" fontId="65" fillId="0" borderId="1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wrapText="1"/>
    </xf>
    <xf numFmtId="0" fontId="65" fillId="0" borderId="1" xfId="0" applyFont="1" applyFill="1" applyBorder="1" applyAlignment="1">
      <alignment vertical="top"/>
    </xf>
    <xf numFmtId="4" fontId="66" fillId="0" borderId="1" xfId="0" applyNumberFormat="1" applyFont="1" applyFill="1" applyBorder="1" applyAlignment="1">
      <alignment wrapText="1"/>
    </xf>
    <xf numFmtId="4" fontId="66" fillId="0" borderId="1" xfId="0" applyNumberFormat="1" applyFont="1" applyFill="1" applyBorder="1"/>
    <xf numFmtId="4" fontId="65" fillId="0" borderId="1" xfId="0" applyNumberFormat="1" applyFont="1" applyFill="1" applyBorder="1" applyAlignment="1">
      <alignment horizontal="center" vertical="center"/>
    </xf>
    <xf numFmtId="167" fontId="64" fillId="0" borderId="1" xfId="0" applyNumberFormat="1" applyFont="1" applyFill="1" applyBorder="1" applyAlignment="1">
      <alignment horizontal="center" vertical="center" wrapText="1"/>
    </xf>
    <xf numFmtId="0" fontId="65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I15" sqref="I15"/>
    </sheetView>
  </sheetViews>
  <sheetFormatPr defaultRowHeight="15" x14ac:dyDescent="0.25"/>
  <cols>
    <col min="1" max="1" width="4.28515625" style="120" customWidth="1"/>
    <col min="2" max="2" width="62.28515625" style="96" customWidth="1"/>
    <col min="3" max="3" width="10.85546875" style="96" customWidth="1"/>
    <col min="4" max="4" width="18.42578125" style="120" customWidth="1"/>
    <col min="5" max="16384" width="9.140625" style="96"/>
  </cols>
  <sheetData>
    <row r="1" spans="1:4" ht="19.5" x14ac:dyDescent="0.25">
      <c r="A1" s="93" t="s">
        <v>247</v>
      </c>
      <c r="B1" s="93"/>
      <c r="C1" s="93"/>
      <c r="D1" s="93"/>
    </row>
    <row r="2" spans="1:4" x14ac:dyDescent="0.25">
      <c r="A2" s="94" t="s">
        <v>248</v>
      </c>
      <c r="B2" s="94"/>
      <c r="C2" s="94"/>
      <c r="D2" s="94"/>
    </row>
    <row r="3" spans="1:4" x14ac:dyDescent="0.25">
      <c r="A3" s="97" t="s">
        <v>18</v>
      </c>
      <c r="B3" s="97"/>
      <c r="C3" s="97"/>
      <c r="D3" s="97"/>
    </row>
    <row r="4" spans="1:4" ht="25.5" x14ac:dyDescent="0.25">
      <c r="A4" s="98" t="s">
        <v>249</v>
      </c>
      <c r="B4" s="98" t="s">
        <v>250</v>
      </c>
      <c r="C4" s="98" t="s">
        <v>251</v>
      </c>
      <c r="D4" s="98" t="s">
        <v>252</v>
      </c>
    </row>
    <row r="5" spans="1:4" x14ac:dyDescent="0.25">
      <c r="A5" s="99">
        <v>1</v>
      </c>
      <c r="B5" s="99" t="s">
        <v>253</v>
      </c>
      <c r="C5" s="100" t="s">
        <v>254</v>
      </c>
      <c r="D5" s="101" t="s">
        <v>316</v>
      </c>
    </row>
    <row r="6" spans="1:4" x14ac:dyDescent="0.25">
      <c r="A6" s="99">
        <v>2</v>
      </c>
      <c r="B6" s="99" t="s">
        <v>255</v>
      </c>
      <c r="C6" s="102"/>
      <c r="D6" s="103" t="s">
        <v>256</v>
      </c>
    </row>
    <row r="7" spans="1:4" x14ac:dyDescent="0.25">
      <c r="A7" s="99">
        <v>3</v>
      </c>
      <c r="B7" s="99" t="s">
        <v>257</v>
      </c>
      <c r="C7" s="102"/>
      <c r="D7" s="103" t="s">
        <v>258</v>
      </c>
    </row>
    <row r="8" spans="1:4" ht="27.75" customHeight="1" x14ac:dyDescent="0.25">
      <c r="A8" s="104" t="s">
        <v>259</v>
      </c>
      <c r="B8" s="104"/>
      <c r="C8" s="104"/>
      <c r="D8" s="104"/>
    </row>
    <row r="9" spans="1:4" x14ac:dyDescent="0.25">
      <c r="A9" s="105">
        <v>4</v>
      </c>
      <c r="B9" s="99" t="s">
        <v>260</v>
      </c>
      <c r="C9" s="98" t="s">
        <v>261</v>
      </c>
      <c r="D9" s="106">
        <v>0</v>
      </c>
    </row>
    <row r="10" spans="1:4" x14ac:dyDescent="0.25">
      <c r="A10" s="105">
        <v>5</v>
      </c>
      <c r="B10" s="99" t="s">
        <v>262</v>
      </c>
      <c r="C10" s="98" t="s">
        <v>261</v>
      </c>
      <c r="D10" s="106" t="s">
        <v>263</v>
      </c>
    </row>
    <row r="11" spans="1:4" x14ac:dyDescent="0.25">
      <c r="A11" s="105">
        <v>6</v>
      </c>
      <c r="B11" s="99" t="s">
        <v>264</v>
      </c>
      <c r="C11" s="98" t="s">
        <v>261</v>
      </c>
      <c r="D11" s="106">
        <f>297986.85+5285.98</f>
        <v>303272.82999999996</v>
      </c>
    </row>
    <row r="12" spans="1:4" ht="15.75" customHeight="1" x14ac:dyDescent="0.25">
      <c r="A12" s="105">
        <v>7</v>
      </c>
      <c r="B12" s="107" t="s">
        <v>265</v>
      </c>
      <c r="C12" s="98" t="s">
        <v>261</v>
      </c>
      <c r="D12" s="106">
        <f>D13+D14</f>
        <v>611208.17000000004</v>
      </c>
    </row>
    <row r="13" spans="1:4" x14ac:dyDescent="0.25">
      <c r="A13" s="105">
        <v>8</v>
      </c>
      <c r="B13" s="108" t="s">
        <v>266</v>
      </c>
      <c r="C13" s="98" t="s">
        <v>261</v>
      </c>
      <c r="D13" s="106">
        <v>541495.67000000004</v>
      </c>
    </row>
    <row r="14" spans="1:4" x14ac:dyDescent="0.25">
      <c r="A14" s="105">
        <v>9</v>
      </c>
      <c r="B14" s="108" t="s">
        <v>267</v>
      </c>
      <c r="C14" s="98" t="s">
        <v>261</v>
      </c>
      <c r="D14" s="106">
        <f>167167.24-97454.74</f>
        <v>69712.499999999985</v>
      </c>
    </row>
    <row r="15" spans="1:4" x14ac:dyDescent="0.25">
      <c r="A15" s="105">
        <v>10</v>
      </c>
      <c r="B15" s="108" t="s">
        <v>268</v>
      </c>
      <c r="C15" s="98" t="s">
        <v>261</v>
      </c>
      <c r="D15" s="106"/>
    </row>
    <row r="16" spans="1:4" x14ac:dyDescent="0.25">
      <c r="A16" s="105">
        <v>11</v>
      </c>
      <c r="B16" s="99" t="s">
        <v>269</v>
      </c>
      <c r="C16" s="98" t="s">
        <v>261</v>
      </c>
      <c r="D16" s="106">
        <f>538214.44+50046.69</f>
        <v>588261.12999999989</v>
      </c>
    </row>
    <row r="17" spans="1:4" x14ac:dyDescent="0.25">
      <c r="A17" s="105">
        <v>12</v>
      </c>
      <c r="B17" s="109" t="s">
        <v>270</v>
      </c>
      <c r="C17" s="98" t="s">
        <v>261</v>
      </c>
      <c r="D17" s="106">
        <f>D16</f>
        <v>588261.12999999989</v>
      </c>
    </row>
    <row r="18" spans="1:4" x14ac:dyDescent="0.25">
      <c r="A18" s="105">
        <v>13</v>
      </c>
      <c r="B18" s="108" t="s">
        <v>271</v>
      </c>
      <c r="C18" s="98" t="s">
        <v>261</v>
      </c>
      <c r="D18" s="106" t="s">
        <v>263</v>
      </c>
    </row>
    <row r="19" spans="1:4" x14ac:dyDescent="0.25">
      <c r="A19" s="105">
        <v>14</v>
      </c>
      <c r="B19" s="108" t="s">
        <v>272</v>
      </c>
      <c r="C19" s="98" t="s">
        <v>261</v>
      </c>
      <c r="D19" s="106" t="s">
        <v>263</v>
      </c>
    </row>
    <row r="20" spans="1:4" x14ac:dyDescent="0.25">
      <c r="A20" s="105">
        <v>15</v>
      </c>
      <c r="B20" s="108" t="s">
        <v>273</v>
      </c>
      <c r="C20" s="98" t="s">
        <v>261</v>
      </c>
      <c r="D20" s="106" t="s">
        <v>263</v>
      </c>
    </row>
    <row r="21" spans="1:4" x14ac:dyDescent="0.25">
      <c r="A21" s="105">
        <v>16</v>
      </c>
      <c r="B21" s="108" t="s">
        <v>274</v>
      </c>
      <c r="C21" s="98" t="s">
        <v>261</v>
      </c>
      <c r="D21" s="106" t="s">
        <v>263</v>
      </c>
    </row>
    <row r="22" spans="1:4" x14ac:dyDescent="0.25">
      <c r="A22" s="105">
        <v>17</v>
      </c>
      <c r="B22" s="99" t="s">
        <v>275</v>
      </c>
      <c r="C22" s="98" t="s">
        <v>261</v>
      </c>
      <c r="D22" s="106">
        <f>D16</f>
        <v>588261.12999999989</v>
      </c>
    </row>
    <row r="23" spans="1:4" x14ac:dyDescent="0.25">
      <c r="A23" s="105">
        <v>18</v>
      </c>
      <c r="B23" s="99" t="s">
        <v>276</v>
      </c>
      <c r="C23" s="98" t="s">
        <v>261</v>
      </c>
      <c r="D23" s="106" t="s">
        <v>263</v>
      </c>
    </row>
    <row r="24" spans="1:4" x14ac:dyDescent="0.25">
      <c r="A24" s="105">
        <v>19</v>
      </c>
      <c r="B24" s="99" t="s">
        <v>277</v>
      </c>
      <c r="C24" s="98" t="s">
        <v>261</v>
      </c>
      <c r="D24" s="106">
        <v>0</v>
      </c>
    </row>
    <row r="25" spans="1:4" x14ac:dyDescent="0.25">
      <c r="A25" s="105">
        <v>20</v>
      </c>
      <c r="B25" s="99" t="s">
        <v>278</v>
      </c>
      <c r="C25" s="98" t="s">
        <v>261</v>
      </c>
      <c r="D25" s="106">
        <f>D11+D12-D16+D9</f>
        <v>326219.87000000011</v>
      </c>
    </row>
    <row r="26" spans="1:4" ht="27.75" customHeight="1" x14ac:dyDescent="0.25">
      <c r="A26" s="104" t="s">
        <v>279</v>
      </c>
      <c r="B26" s="104"/>
      <c r="C26" s="104"/>
      <c r="D26" s="104"/>
    </row>
    <row r="27" spans="1:4" x14ac:dyDescent="0.25">
      <c r="A27" s="105">
        <v>21</v>
      </c>
      <c r="B27" s="110" t="s">
        <v>280</v>
      </c>
      <c r="C27" s="111"/>
      <c r="D27" s="112"/>
    </row>
    <row r="28" spans="1:4" x14ac:dyDescent="0.25">
      <c r="A28" s="105">
        <v>22</v>
      </c>
      <c r="B28" s="99" t="s">
        <v>281</v>
      </c>
      <c r="C28" s="98" t="s">
        <v>261</v>
      </c>
      <c r="D28" s="106">
        <v>618603.20153817278</v>
      </c>
    </row>
    <row r="29" spans="1:4" x14ac:dyDescent="0.25">
      <c r="A29" s="105">
        <v>23</v>
      </c>
      <c r="B29" s="99" t="s">
        <v>282</v>
      </c>
      <c r="C29" s="100" t="s">
        <v>283</v>
      </c>
      <c r="D29" s="98" t="s">
        <v>92</v>
      </c>
    </row>
    <row r="30" spans="1:4" x14ac:dyDescent="0.25">
      <c r="A30" s="104" t="s">
        <v>284</v>
      </c>
      <c r="B30" s="104"/>
      <c r="C30" s="104"/>
      <c r="D30" s="104"/>
    </row>
    <row r="31" spans="1:4" x14ac:dyDescent="0.25">
      <c r="A31" s="105">
        <v>24</v>
      </c>
      <c r="B31" s="99" t="s">
        <v>285</v>
      </c>
      <c r="C31" s="98" t="s">
        <v>286</v>
      </c>
      <c r="D31" s="113">
        <v>0</v>
      </c>
    </row>
    <row r="32" spans="1:4" x14ac:dyDescent="0.25">
      <c r="A32" s="105">
        <v>25</v>
      </c>
      <c r="B32" s="99" t="s">
        <v>287</v>
      </c>
      <c r="C32" s="98" t="s">
        <v>286</v>
      </c>
      <c r="D32" s="113">
        <v>0</v>
      </c>
    </row>
    <row r="33" spans="1:4" x14ac:dyDescent="0.25">
      <c r="A33" s="105">
        <v>26</v>
      </c>
      <c r="B33" s="99" t="s">
        <v>288</v>
      </c>
      <c r="C33" s="98" t="s">
        <v>286</v>
      </c>
      <c r="D33" s="113">
        <v>0</v>
      </c>
    </row>
    <row r="34" spans="1:4" x14ac:dyDescent="0.25">
      <c r="A34" s="105">
        <v>27</v>
      </c>
      <c r="B34" s="99" t="s">
        <v>289</v>
      </c>
      <c r="C34" s="98" t="s">
        <v>261</v>
      </c>
      <c r="D34" s="106">
        <v>0</v>
      </c>
    </row>
    <row r="35" spans="1:4" x14ac:dyDescent="0.25">
      <c r="A35" s="104" t="s">
        <v>290</v>
      </c>
      <c r="B35" s="104"/>
      <c r="C35" s="104"/>
      <c r="D35" s="104"/>
    </row>
    <row r="36" spans="1:4" x14ac:dyDescent="0.25">
      <c r="A36" s="105">
        <v>28</v>
      </c>
      <c r="B36" s="99" t="s">
        <v>260</v>
      </c>
      <c r="C36" s="98" t="s">
        <v>261</v>
      </c>
      <c r="D36" s="106">
        <v>-5.68</v>
      </c>
    </row>
    <row r="37" spans="1:4" x14ac:dyDescent="0.25">
      <c r="A37" s="105">
        <v>29</v>
      </c>
      <c r="B37" s="99" t="s">
        <v>262</v>
      </c>
      <c r="C37" s="98" t="s">
        <v>261</v>
      </c>
      <c r="D37" s="106"/>
    </row>
    <row r="38" spans="1:4" ht="15.75" customHeight="1" x14ac:dyDescent="0.25">
      <c r="A38" s="105">
        <v>30</v>
      </c>
      <c r="B38" s="99" t="s">
        <v>264</v>
      </c>
      <c r="C38" s="98" t="s">
        <v>261</v>
      </c>
      <c r="D38" s="106">
        <f>1239369.25-297986.85-5285.98</f>
        <v>936096.42</v>
      </c>
    </row>
    <row r="39" spans="1:4" x14ac:dyDescent="0.25">
      <c r="A39" s="105">
        <v>31</v>
      </c>
      <c r="B39" s="99" t="s">
        <v>276</v>
      </c>
      <c r="C39" s="98" t="s">
        <v>261</v>
      </c>
      <c r="D39" s="106"/>
    </row>
    <row r="40" spans="1:4" x14ac:dyDescent="0.25">
      <c r="A40" s="105">
        <v>32</v>
      </c>
      <c r="B40" s="99" t="s">
        <v>277</v>
      </c>
      <c r="C40" s="98" t="s">
        <v>261</v>
      </c>
      <c r="D40" s="106"/>
    </row>
    <row r="41" spans="1:4" x14ac:dyDescent="0.25">
      <c r="A41" s="105">
        <v>33</v>
      </c>
      <c r="B41" s="99" t="s">
        <v>278</v>
      </c>
      <c r="C41" s="98" t="s">
        <v>261</v>
      </c>
      <c r="D41" s="106">
        <f>D48+D58+D68+D78+D88</f>
        <v>945336.46</v>
      </c>
    </row>
    <row r="42" spans="1:4" x14ac:dyDescent="0.25">
      <c r="A42" s="104" t="s">
        <v>291</v>
      </c>
      <c r="B42" s="104"/>
      <c r="C42" s="104"/>
      <c r="D42" s="104"/>
    </row>
    <row r="43" spans="1:4" ht="26.25" x14ac:dyDescent="0.25">
      <c r="A43" s="105">
        <v>34</v>
      </c>
      <c r="B43" s="99" t="s">
        <v>292</v>
      </c>
      <c r="C43" s="98" t="s">
        <v>263</v>
      </c>
      <c r="D43" s="114" t="s">
        <v>293</v>
      </c>
    </row>
    <row r="44" spans="1:4" x14ac:dyDescent="0.25">
      <c r="A44" s="105">
        <v>35</v>
      </c>
      <c r="B44" s="99" t="s">
        <v>251</v>
      </c>
      <c r="C44" s="98" t="s">
        <v>263</v>
      </c>
      <c r="D44" s="103" t="s">
        <v>294</v>
      </c>
    </row>
    <row r="45" spans="1:4" x14ac:dyDescent="0.25">
      <c r="A45" s="105">
        <v>36</v>
      </c>
      <c r="B45" s="99" t="s">
        <v>295</v>
      </c>
      <c r="C45" s="98" t="s">
        <v>296</v>
      </c>
      <c r="D45" s="106">
        <v>454.15105</v>
      </c>
    </row>
    <row r="46" spans="1:4" x14ac:dyDescent="0.25">
      <c r="A46" s="105">
        <v>37</v>
      </c>
      <c r="B46" s="99" t="s">
        <v>297</v>
      </c>
      <c r="C46" s="98" t="s">
        <v>261</v>
      </c>
      <c r="D46" s="106">
        <f>1142398.74-24401.84</f>
        <v>1117996.8999999999</v>
      </c>
    </row>
    <row r="47" spans="1:4" x14ac:dyDescent="0.25">
      <c r="A47" s="105">
        <v>38</v>
      </c>
      <c r="B47" s="99" t="s">
        <v>298</v>
      </c>
      <c r="C47" s="98" t="s">
        <v>261</v>
      </c>
      <c r="D47" s="106">
        <v>1154179.8600000001</v>
      </c>
    </row>
    <row r="48" spans="1:4" x14ac:dyDescent="0.25">
      <c r="A48" s="105">
        <v>39</v>
      </c>
      <c r="B48" s="99" t="s">
        <v>299</v>
      </c>
      <c r="C48" s="98" t="s">
        <v>261</v>
      </c>
      <c r="D48" s="106">
        <v>343083.04</v>
      </c>
    </row>
    <row r="49" spans="1:4" x14ac:dyDescent="0.25">
      <c r="A49" s="105">
        <v>40</v>
      </c>
      <c r="B49" s="99" t="s">
        <v>300</v>
      </c>
      <c r="C49" s="98" t="s">
        <v>261</v>
      </c>
      <c r="D49" s="106">
        <v>1142146.48</v>
      </c>
    </row>
    <row r="50" spans="1:4" x14ac:dyDescent="0.25">
      <c r="A50" s="105">
        <v>41</v>
      </c>
      <c r="B50" s="99" t="s">
        <v>301</v>
      </c>
      <c r="C50" s="98" t="s">
        <v>261</v>
      </c>
      <c r="D50" s="106">
        <f>D49-D51</f>
        <v>799063.44</v>
      </c>
    </row>
    <row r="51" spans="1:4" ht="15" customHeight="1" x14ac:dyDescent="0.25">
      <c r="A51" s="105">
        <v>42</v>
      </c>
      <c r="B51" s="107" t="s">
        <v>302</v>
      </c>
      <c r="C51" s="98" t="s">
        <v>261</v>
      </c>
      <c r="D51" s="106">
        <f>D48</f>
        <v>343083.04</v>
      </c>
    </row>
    <row r="52" spans="1:4" ht="15" customHeight="1" x14ac:dyDescent="0.25">
      <c r="A52" s="105">
        <v>43</v>
      </c>
      <c r="B52" s="107" t="s">
        <v>303</v>
      </c>
      <c r="C52" s="98" t="s">
        <v>261</v>
      </c>
      <c r="D52" s="106"/>
    </row>
    <row r="53" spans="1:4" ht="39" x14ac:dyDescent="0.25">
      <c r="A53" s="115">
        <v>44</v>
      </c>
      <c r="B53" s="107" t="s">
        <v>292</v>
      </c>
      <c r="C53" s="98" t="s">
        <v>263</v>
      </c>
      <c r="D53" s="114" t="s">
        <v>304</v>
      </c>
    </row>
    <row r="54" spans="1:4" x14ac:dyDescent="0.25">
      <c r="A54" s="105">
        <v>45</v>
      </c>
      <c r="B54" s="99" t="s">
        <v>251</v>
      </c>
      <c r="C54" s="98" t="s">
        <v>263</v>
      </c>
      <c r="D54" s="103" t="s">
        <v>305</v>
      </c>
    </row>
    <row r="55" spans="1:4" x14ac:dyDescent="0.25">
      <c r="A55" s="105">
        <v>46</v>
      </c>
      <c r="B55" s="99" t="s">
        <v>295</v>
      </c>
      <c r="C55" s="98" t="s">
        <v>296</v>
      </c>
      <c r="D55" s="106">
        <v>2611.8686685507605</v>
      </c>
    </row>
    <row r="56" spans="1:4" x14ac:dyDescent="0.25">
      <c r="A56" s="105">
        <v>47</v>
      </c>
      <c r="B56" s="99" t="s">
        <v>297</v>
      </c>
      <c r="C56" s="98" t="s">
        <v>261</v>
      </c>
      <c r="D56" s="106">
        <f>36512.44+1009.08</f>
        <v>37521.520000000004</v>
      </c>
    </row>
    <row r="57" spans="1:4" x14ac:dyDescent="0.25">
      <c r="A57" s="105">
        <v>48</v>
      </c>
      <c r="B57" s="99" t="s">
        <v>298</v>
      </c>
      <c r="C57" s="98" t="s">
        <v>261</v>
      </c>
      <c r="D57" s="106">
        <f>32272.51+920.14</f>
        <v>33192.65</v>
      </c>
    </row>
    <row r="58" spans="1:4" x14ac:dyDescent="0.25">
      <c r="A58" s="105">
        <v>49</v>
      </c>
      <c r="B58" s="99" t="s">
        <v>299</v>
      </c>
      <c r="C58" s="98" t="s">
        <v>261</v>
      </c>
      <c r="D58" s="106">
        <f>29285.11+263.91-5.68</f>
        <v>29543.34</v>
      </c>
    </row>
    <row r="59" spans="1:4" x14ac:dyDescent="0.25">
      <c r="A59" s="105">
        <v>50</v>
      </c>
      <c r="B59" s="99" t="s">
        <v>300</v>
      </c>
      <c r="C59" s="98" t="s">
        <v>261</v>
      </c>
      <c r="D59" s="106">
        <v>34084.68</v>
      </c>
    </row>
    <row r="60" spans="1:4" x14ac:dyDescent="0.25">
      <c r="A60" s="105">
        <v>51</v>
      </c>
      <c r="B60" s="99" t="s">
        <v>301</v>
      </c>
      <c r="C60" s="98" t="s">
        <v>261</v>
      </c>
      <c r="D60" s="106">
        <f>D59</f>
        <v>34084.68</v>
      </c>
    </row>
    <row r="61" spans="1:4" ht="15" customHeight="1" x14ac:dyDescent="0.25">
      <c r="A61" s="105">
        <v>52</v>
      </c>
      <c r="B61" s="107" t="s">
        <v>302</v>
      </c>
      <c r="C61" s="98" t="s">
        <v>261</v>
      </c>
      <c r="D61" s="106">
        <f>D59-D60</f>
        <v>0</v>
      </c>
    </row>
    <row r="62" spans="1:4" ht="15" customHeight="1" x14ac:dyDescent="0.25">
      <c r="A62" s="105">
        <v>53</v>
      </c>
      <c r="B62" s="107" t="s">
        <v>303</v>
      </c>
      <c r="C62" s="98" t="s">
        <v>261</v>
      </c>
      <c r="D62" s="106">
        <v>0</v>
      </c>
    </row>
    <row r="63" spans="1:4" ht="26.25" x14ac:dyDescent="0.25">
      <c r="A63" s="115">
        <v>54</v>
      </c>
      <c r="B63" s="107" t="s">
        <v>292</v>
      </c>
      <c r="C63" s="98" t="s">
        <v>263</v>
      </c>
      <c r="D63" s="116" t="s">
        <v>306</v>
      </c>
    </row>
    <row r="64" spans="1:4" x14ac:dyDescent="0.25">
      <c r="A64" s="105">
        <v>55</v>
      </c>
      <c r="B64" s="99" t="s">
        <v>251</v>
      </c>
      <c r="C64" s="98" t="s">
        <v>263</v>
      </c>
      <c r="D64" s="106" t="s">
        <v>305</v>
      </c>
    </row>
    <row r="65" spans="1:4" x14ac:dyDescent="0.25">
      <c r="A65" s="105">
        <v>56</v>
      </c>
      <c r="B65" s="99" t="s">
        <v>295</v>
      </c>
      <c r="C65" s="98" t="s">
        <v>296</v>
      </c>
      <c r="D65" s="106">
        <v>1601.8760905154174</v>
      </c>
    </row>
    <row r="66" spans="1:4" x14ac:dyDescent="0.25">
      <c r="A66" s="105">
        <v>57</v>
      </c>
      <c r="B66" s="99" t="s">
        <v>297</v>
      </c>
      <c r="C66" s="98" t="s">
        <v>261</v>
      </c>
      <c r="D66" s="106">
        <f>87098.88+3988.22+248456.03+11427.58-840.64-137.64-2398-392.59-3539.77-10097.05</f>
        <v>333565.01999999996</v>
      </c>
    </row>
    <row r="67" spans="1:4" x14ac:dyDescent="0.25">
      <c r="A67" s="105">
        <v>58</v>
      </c>
      <c r="B67" s="99" t="s">
        <v>298</v>
      </c>
      <c r="C67" s="98" t="s">
        <v>261</v>
      </c>
      <c r="D67" s="106">
        <f>81217.26+3520.16+239710.54+10056.84</f>
        <v>334504.80000000005</v>
      </c>
    </row>
    <row r="68" spans="1:4" x14ac:dyDescent="0.25">
      <c r="A68" s="105">
        <v>59</v>
      </c>
      <c r="B68" s="99" t="s">
        <v>299</v>
      </c>
      <c r="C68" s="98" t="s">
        <v>261</v>
      </c>
      <c r="D68" s="106">
        <f>50574.51+1080.89+202598.88+3107.07</f>
        <v>257361.35</v>
      </c>
    </row>
    <row r="69" spans="1:4" x14ac:dyDescent="0.25">
      <c r="A69" s="105">
        <v>60</v>
      </c>
      <c r="B69" s="99" t="s">
        <v>300</v>
      </c>
      <c r="C69" s="98" t="s">
        <v>261</v>
      </c>
      <c r="D69" s="106">
        <v>377844.23000000004</v>
      </c>
    </row>
    <row r="70" spans="1:4" x14ac:dyDescent="0.25">
      <c r="A70" s="105">
        <v>61</v>
      </c>
      <c r="B70" s="99" t="s">
        <v>301</v>
      </c>
      <c r="C70" s="98" t="s">
        <v>261</v>
      </c>
      <c r="D70" s="106">
        <f>D69-D71</f>
        <v>120482.88000000003</v>
      </c>
    </row>
    <row r="71" spans="1:4" ht="15" customHeight="1" x14ac:dyDescent="0.25">
      <c r="A71" s="105">
        <v>62</v>
      </c>
      <c r="B71" s="107" t="s">
        <v>302</v>
      </c>
      <c r="C71" s="98" t="s">
        <v>261</v>
      </c>
      <c r="D71" s="106">
        <f>D68</f>
        <v>257361.35</v>
      </c>
    </row>
    <row r="72" spans="1:4" ht="15" customHeight="1" x14ac:dyDescent="0.25">
      <c r="A72" s="105">
        <v>63</v>
      </c>
      <c r="B72" s="107" t="s">
        <v>303</v>
      </c>
      <c r="C72" s="98" t="s">
        <v>261</v>
      </c>
      <c r="D72" s="106"/>
    </row>
    <row r="73" spans="1:4" x14ac:dyDescent="0.25">
      <c r="A73" s="105">
        <v>64</v>
      </c>
      <c r="B73" s="99" t="s">
        <v>292</v>
      </c>
      <c r="C73" s="98" t="s">
        <v>263</v>
      </c>
      <c r="D73" s="117" t="s">
        <v>307</v>
      </c>
    </row>
    <row r="74" spans="1:4" x14ac:dyDescent="0.25">
      <c r="A74" s="105">
        <v>65</v>
      </c>
      <c r="B74" s="99" t="s">
        <v>251</v>
      </c>
      <c r="C74" s="98" t="s">
        <v>263</v>
      </c>
      <c r="D74" s="106" t="s">
        <v>305</v>
      </c>
    </row>
    <row r="75" spans="1:4" x14ac:dyDescent="0.25">
      <c r="A75" s="105">
        <v>66</v>
      </c>
      <c r="B75" s="99" t="s">
        <v>295</v>
      </c>
      <c r="C75" s="98" t="s">
        <v>296</v>
      </c>
      <c r="D75" s="106">
        <f>4388.094174-14.706288</f>
        <v>4373.3878859999995</v>
      </c>
    </row>
    <row r="76" spans="1:4" x14ac:dyDescent="0.25">
      <c r="A76" s="105">
        <v>67</v>
      </c>
      <c r="B76" s="99" t="s">
        <v>297</v>
      </c>
      <c r="C76" s="98" t="s">
        <v>261</v>
      </c>
      <c r="D76" s="106">
        <f>353979.74-1202.85</f>
        <v>352776.89</v>
      </c>
    </row>
    <row r="77" spans="1:4" x14ac:dyDescent="0.25">
      <c r="A77" s="105">
        <v>68</v>
      </c>
      <c r="B77" s="99" t="s">
        <v>298</v>
      </c>
      <c r="C77" s="98" t="s">
        <v>261</v>
      </c>
      <c r="D77" s="106">
        <v>318048.07</v>
      </c>
    </row>
    <row r="78" spans="1:4" x14ac:dyDescent="0.25">
      <c r="A78" s="105">
        <v>69</v>
      </c>
      <c r="B78" s="99" t="s">
        <v>299</v>
      </c>
      <c r="C78" s="98" t="s">
        <v>261</v>
      </c>
      <c r="D78" s="106">
        <v>308037.96000000002</v>
      </c>
    </row>
    <row r="79" spans="1:4" x14ac:dyDescent="0.25">
      <c r="A79" s="105">
        <v>70</v>
      </c>
      <c r="B79" s="99" t="s">
        <v>300</v>
      </c>
      <c r="C79" s="98" t="s">
        <v>261</v>
      </c>
      <c r="D79" s="106">
        <f>D76</f>
        <v>352776.89</v>
      </c>
    </row>
    <row r="80" spans="1:4" x14ac:dyDescent="0.25">
      <c r="A80" s="105">
        <v>71</v>
      </c>
      <c r="B80" s="99" t="s">
        <v>301</v>
      </c>
      <c r="C80" s="98" t="s">
        <v>261</v>
      </c>
      <c r="D80" s="106">
        <f>D79</f>
        <v>352776.89</v>
      </c>
    </row>
    <row r="81" spans="1:4" ht="14.25" customHeight="1" x14ac:dyDescent="0.25">
      <c r="A81" s="105">
        <v>72</v>
      </c>
      <c r="B81" s="107" t="s">
        <v>302</v>
      </c>
      <c r="C81" s="98" t="s">
        <v>261</v>
      </c>
      <c r="D81" s="106">
        <v>0</v>
      </c>
    </row>
    <row r="82" spans="1:4" ht="14.25" customHeight="1" x14ac:dyDescent="0.25">
      <c r="A82" s="105">
        <v>73</v>
      </c>
      <c r="B82" s="107" t="s">
        <v>303</v>
      </c>
      <c r="C82" s="98" t="s">
        <v>261</v>
      </c>
      <c r="D82" s="106">
        <v>0</v>
      </c>
    </row>
    <row r="83" spans="1:4" x14ac:dyDescent="0.25">
      <c r="A83" s="105">
        <v>74</v>
      </c>
      <c r="B83" s="99" t="s">
        <v>292</v>
      </c>
      <c r="C83" s="98" t="s">
        <v>263</v>
      </c>
      <c r="D83" s="117" t="s">
        <v>308</v>
      </c>
    </row>
    <row r="84" spans="1:4" x14ac:dyDescent="0.25">
      <c r="A84" s="105">
        <v>75</v>
      </c>
      <c r="B84" s="99" t="s">
        <v>251</v>
      </c>
      <c r="C84" s="98" t="s">
        <v>263</v>
      </c>
      <c r="D84" s="106" t="s">
        <v>309</v>
      </c>
    </row>
    <row r="85" spans="1:4" x14ac:dyDescent="0.25">
      <c r="A85" s="105">
        <v>76</v>
      </c>
      <c r="B85" s="99" t="s">
        <v>295</v>
      </c>
      <c r="C85" s="98" t="s">
        <v>296</v>
      </c>
      <c r="D85" s="118">
        <v>10707.200199999999</v>
      </c>
    </row>
    <row r="86" spans="1:4" x14ac:dyDescent="0.25">
      <c r="A86" s="105">
        <v>77</v>
      </c>
      <c r="B86" s="99" t="s">
        <v>297</v>
      </c>
      <c r="C86" s="98" t="s">
        <v>261</v>
      </c>
      <c r="D86" s="119">
        <f>2141.5+34170.95</f>
        <v>36312.449999999997</v>
      </c>
    </row>
    <row r="87" spans="1:4" x14ac:dyDescent="0.25">
      <c r="A87" s="105">
        <v>78</v>
      </c>
      <c r="B87" s="99" t="s">
        <v>298</v>
      </c>
      <c r="C87" s="98" t="s">
        <v>261</v>
      </c>
      <c r="D87" s="119">
        <v>29001.68</v>
      </c>
    </row>
    <row r="88" spans="1:4" x14ac:dyDescent="0.25">
      <c r="A88" s="105">
        <v>79</v>
      </c>
      <c r="B88" s="99" t="s">
        <v>299</v>
      </c>
      <c r="C88" s="98" t="s">
        <v>261</v>
      </c>
      <c r="D88" s="119">
        <v>7310.77</v>
      </c>
    </row>
    <row r="89" spans="1:4" x14ac:dyDescent="0.25">
      <c r="A89" s="105">
        <v>80</v>
      </c>
      <c r="B89" s="99" t="s">
        <v>300</v>
      </c>
      <c r="C89" s="98" t="s">
        <v>261</v>
      </c>
      <c r="D89" s="106">
        <f>D86</f>
        <v>36312.449999999997</v>
      </c>
    </row>
    <row r="90" spans="1:4" x14ac:dyDescent="0.25">
      <c r="A90" s="105">
        <v>81</v>
      </c>
      <c r="B90" s="99" t="s">
        <v>301</v>
      </c>
      <c r="C90" s="98" t="s">
        <v>261</v>
      </c>
      <c r="D90" s="106">
        <f>D89</f>
        <v>36312.449999999997</v>
      </c>
    </row>
    <row r="91" spans="1:4" ht="14.25" customHeight="1" x14ac:dyDescent="0.25">
      <c r="A91" s="105">
        <v>82</v>
      </c>
      <c r="B91" s="107" t="s">
        <v>302</v>
      </c>
      <c r="C91" s="98" t="s">
        <v>261</v>
      </c>
      <c r="D91" s="106">
        <f>D89-D90</f>
        <v>0</v>
      </c>
    </row>
    <row r="92" spans="1:4" ht="14.25" customHeight="1" x14ac:dyDescent="0.25">
      <c r="A92" s="105">
        <v>83</v>
      </c>
      <c r="B92" s="107" t="s">
        <v>303</v>
      </c>
      <c r="C92" s="98" t="s">
        <v>261</v>
      </c>
      <c r="D92" s="106">
        <v>0</v>
      </c>
    </row>
    <row r="93" spans="1:4" x14ac:dyDescent="0.25">
      <c r="A93" s="104" t="s">
        <v>310</v>
      </c>
      <c r="B93" s="104"/>
      <c r="C93" s="104"/>
      <c r="D93" s="104"/>
    </row>
    <row r="94" spans="1:4" x14ac:dyDescent="0.25">
      <c r="A94" s="105">
        <v>84</v>
      </c>
      <c r="B94" s="99" t="s">
        <v>285</v>
      </c>
      <c r="C94" s="98" t="s">
        <v>286</v>
      </c>
      <c r="D94" s="106"/>
    </row>
    <row r="95" spans="1:4" x14ac:dyDescent="0.25">
      <c r="A95" s="105">
        <v>85</v>
      </c>
      <c r="B95" s="99" t="s">
        <v>287</v>
      </c>
      <c r="C95" s="98" t="s">
        <v>286</v>
      </c>
      <c r="D95" s="106"/>
    </row>
    <row r="96" spans="1:4" x14ac:dyDescent="0.25">
      <c r="A96" s="105">
        <v>86</v>
      </c>
      <c r="B96" s="99" t="s">
        <v>288</v>
      </c>
      <c r="C96" s="98" t="s">
        <v>311</v>
      </c>
      <c r="D96" s="106"/>
    </row>
    <row r="97" spans="1:4" x14ac:dyDescent="0.25">
      <c r="A97" s="105">
        <v>87</v>
      </c>
      <c r="B97" s="99" t="s">
        <v>289</v>
      </c>
      <c r="C97" s="98" t="s">
        <v>261</v>
      </c>
      <c r="D97" s="106"/>
    </row>
    <row r="98" spans="1:4" x14ac:dyDescent="0.25">
      <c r="A98" s="104" t="s">
        <v>312</v>
      </c>
      <c r="B98" s="104"/>
      <c r="C98" s="104"/>
      <c r="D98" s="104"/>
    </row>
    <row r="99" spans="1:4" x14ac:dyDescent="0.25">
      <c r="A99" s="105">
        <v>88</v>
      </c>
      <c r="B99" s="99" t="s">
        <v>313</v>
      </c>
      <c r="C99" s="98" t="s">
        <v>286</v>
      </c>
      <c r="D99" s="106">
        <v>5</v>
      </c>
    </row>
    <row r="100" spans="1:4" x14ac:dyDescent="0.25">
      <c r="A100" s="105">
        <v>89</v>
      </c>
      <c r="B100" s="99" t="s">
        <v>314</v>
      </c>
      <c r="C100" s="98" t="s">
        <v>286</v>
      </c>
      <c r="D100" s="106">
        <v>0</v>
      </c>
    </row>
    <row r="101" spans="1:4" ht="15" customHeight="1" x14ac:dyDescent="0.25">
      <c r="A101" s="105">
        <v>90</v>
      </c>
      <c r="B101" s="99" t="s">
        <v>315</v>
      </c>
      <c r="C101" s="98" t="s">
        <v>261</v>
      </c>
      <c r="D101" s="106">
        <v>60818.79</v>
      </c>
    </row>
    <row r="103" spans="1:4" x14ac:dyDescent="0.25">
      <c r="D103" s="95" t="s">
        <v>90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4"/>
  <sheetViews>
    <sheetView showZeros="0" view="pageBreakPreview" topLeftCell="A101" zoomScale="60" zoomScaleNormal="100" workbookViewId="0">
      <selection activeCell="G19" sqref="G19"/>
    </sheetView>
  </sheetViews>
  <sheetFormatPr defaultColWidth="8.85546875" defaultRowHeight="12.75" outlineLevelRow="1" x14ac:dyDescent="0.2"/>
  <cols>
    <col min="1" max="1" width="0.7109375" style="1" customWidth="1"/>
    <col min="2" max="2" width="42" style="7" customWidth="1"/>
    <col min="3" max="3" width="9.7109375" style="7" customWidth="1"/>
    <col min="4" max="4" width="10.7109375" style="7" customWidth="1"/>
    <col min="5" max="5" width="10.85546875" style="7" customWidth="1"/>
    <col min="6" max="6" width="17.85546875" style="7" hidden="1" customWidth="1"/>
    <col min="7" max="7" width="22" style="7" customWidth="1"/>
    <col min="8" max="251" width="8.85546875" style="1"/>
    <col min="252" max="252" width="5.85546875" style="1" customWidth="1"/>
    <col min="253" max="253" width="37" style="1" customWidth="1"/>
    <col min="254" max="254" width="9.7109375" style="1" customWidth="1"/>
    <col min="255" max="255" width="10.7109375" style="1" customWidth="1"/>
    <col min="256" max="256" width="10.85546875" style="1" customWidth="1"/>
    <col min="257" max="257" width="17.85546875" style="1" customWidth="1"/>
    <col min="258" max="258" width="18.5703125" style="1" customWidth="1"/>
    <col min="259" max="507" width="8.85546875" style="1"/>
    <col min="508" max="508" width="5.85546875" style="1" customWidth="1"/>
    <col min="509" max="509" width="37" style="1" customWidth="1"/>
    <col min="510" max="510" width="9.7109375" style="1" customWidth="1"/>
    <col min="511" max="511" width="10.7109375" style="1" customWidth="1"/>
    <col min="512" max="512" width="10.85546875" style="1" customWidth="1"/>
    <col min="513" max="513" width="17.85546875" style="1" customWidth="1"/>
    <col min="514" max="514" width="18.5703125" style="1" customWidth="1"/>
    <col min="515" max="763" width="8.85546875" style="1"/>
    <col min="764" max="764" width="5.85546875" style="1" customWidth="1"/>
    <col min="765" max="765" width="37" style="1" customWidth="1"/>
    <col min="766" max="766" width="9.7109375" style="1" customWidth="1"/>
    <col min="767" max="767" width="10.7109375" style="1" customWidth="1"/>
    <col min="768" max="768" width="10.85546875" style="1" customWidth="1"/>
    <col min="769" max="769" width="17.85546875" style="1" customWidth="1"/>
    <col min="770" max="770" width="18.5703125" style="1" customWidth="1"/>
    <col min="771" max="1019" width="8.85546875" style="1"/>
    <col min="1020" max="1020" width="5.85546875" style="1" customWidth="1"/>
    <col min="1021" max="1021" width="37" style="1" customWidth="1"/>
    <col min="1022" max="1022" width="9.7109375" style="1" customWidth="1"/>
    <col min="1023" max="1023" width="10.7109375" style="1" customWidth="1"/>
    <col min="1024" max="1024" width="10.85546875" style="1" customWidth="1"/>
    <col min="1025" max="1025" width="17.85546875" style="1" customWidth="1"/>
    <col min="1026" max="1026" width="18.5703125" style="1" customWidth="1"/>
    <col min="1027" max="1275" width="8.85546875" style="1"/>
    <col min="1276" max="1276" width="5.85546875" style="1" customWidth="1"/>
    <col min="1277" max="1277" width="37" style="1" customWidth="1"/>
    <col min="1278" max="1278" width="9.7109375" style="1" customWidth="1"/>
    <col min="1279" max="1279" width="10.7109375" style="1" customWidth="1"/>
    <col min="1280" max="1280" width="10.85546875" style="1" customWidth="1"/>
    <col min="1281" max="1281" width="17.85546875" style="1" customWidth="1"/>
    <col min="1282" max="1282" width="18.5703125" style="1" customWidth="1"/>
    <col min="1283" max="1531" width="8.85546875" style="1"/>
    <col min="1532" max="1532" width="5.85546875" style="1" customWidth="1"/>
    <col min="1533" max="1533" width="37" style="1" customWidth="1"/>
    <col min="1534" max="1534" width="9.7109375" style="1" customWidth="1"/>
    <col min="1535" max="1535" width="10.7109375" style="1" customWidth="1"/>
    <col min="1536" max="1536" width="10.85546875" style="1" customWidth="1"/>
    <col min="1537" max="1537" width="17.85546875" style="1" customWidth="1"/>
    <col min="1538" max="1538" width="18.5703125" style="1" customWidth="1"/>
    <col min="1539" max="1787" width="8.85546875" style="1"/>
    <col min="1788" max="1788" width="5.85546875" style="1" customWidth="1"/>
    <col min="1789" max="1789" width="37" style="1" customWidth="1"/>
    <col min="1790" max="1790" width="9.7109375" style="1" customWidth="1"/>
    <col min="1791" max="1791" width="10.7109375" style="1" customWidth="1"/>
    <col min="1792" max="1792" width="10.85546875" style="1" customWidth="1"/>
    <col min="1793" max="1793" width="17.85546875" style="1" customWidth="1"/>
    <col min="1794" max="1794" width="18.5703125" style="1" customWidth="1"/>
    <col min="1795" max="2043" width="8.85546875" style="1"/>
    <col min="2044" max="2044" width="5.85546875" style="1" customWidth="1"/>
    <col min="2045" max="2045" width="37" style="1" customWidth="1"/>
    <col min="2046" max="2046" width="9.7109375" style="1" customWidth="1"/>
    <col min="2047" max="2047" width="10.7109375" style="1" customWidth="1"/>
    <col min="2048" max="2048" width="10.85546875" style="1" customWidth="1"/>
    <col min="2049" max="2049" width="17.85546875" style="1" customWidth="1"/>
    <col min="2050" max="2050" width="18.5703125" style="1" customWidth="1"/>
    <col min="2051" max="2299" width="8.85546875" style="1"/>
    <col min="2300" max="2300" width="5.85546875" style="1" customWidth="1"/>
    <col min="2301" max="2301" width="37" style="1" customWidth="1"/>
    <col min="2302" max="2302" width="9.7109375" style="1" customWidth="1"/>
    <col min="2303" max="2303" width="10.7109375" style="1" customWidth="1"/>
    <col min="2304" max="2304" width="10.85546875" style="1" customWidth="1"/>
    <col min="2305" max="2305" width="17.85546875" style="1" customWidth="1"/>
    <col min="2306" max="2306" width="18.5703125" style="1" customWidth="1"/>
    <col min="2307" max="2555" width="8.85546875" style="1"/>
    <col min="2556" max="2556" width="5.85546875" style="1" customWidth="1"/>
    <col min="2557" max="2557" width="37" style="1" customWidth="1"/>
    <col min="2558" max="2558" width="9.7109375" style="1" customWidth="1"/>
    <col min="2559" max="2559" width="10.7109375" style="1" customWidth="1"/>
    <col min="2560" max="2560" width="10.85546875" style="1" customWidth="1"/>
    <col min="2561" max="2561" width="17.85546875" style="1" customWidth="1"/>
    <col min="2562" max="2562" width="18.5703125" style="1" customWidth="1"/>
    <col min="2563" max="2811" width="8.85546875" style="1"/>
    <col min="2812" max="2812" width="5.85546875" style="1" customWidth="1"/>
    <col min="2813" max="2813" width="37" style="1" customWidth="1"/>
    <col min="2814" max="2814" width="9.7109375" style="1" customWidth="1"/>
    <col min="2815" max="2815" width="10.7109375" style="1" customWidth="1"/>
    <col min="2816" max="2816" width="10.85546875" style="1" customWidth="1"/>
    <col min="2817" max="2817" width="17.85546875" style="1" customWidth="1"/>
    <col min="2818" max="2818" width="18.5703125" style="1" customWidth="1"/>
    <col min="2819" max="3067" width="8.85546875" style="1"/>
    <col min="3068" max="3068" width="5.85546875" style="1" customWidth="1"/>
    <col min="3069" max="3069" width="37" style="1" customWidth="1"/>
    <col min="3070" max="3070" width="9.7109375" style="1" customWidth="1"/>
    <col min="3071" max="3071" width="10.7109375" style="1" customWidth="1"/>
    <col min="3072" max="3072" width="10.85546875" style="1" customWidth="1"/>
    <col min="3073" max="3073" width="17.85546875" style="1" customWidth="1"/>
    <col min="3074" max="3074" width="18.5703125" style="1" customWidth="1"/>
    <col min="3075" max="3323" width="8.85546875" style="1"/>
    <col min="3324" max="3324" width="5.85546875" style="1" customWidth="1"/>
    <col min="3325" max="3325" width="37" style="1" customWidth="1"/>
    <col min="3326" max="3326" width="9.7109375" style="1" customWidth="1"/>
    <col min="3327" max="3327" width="10.7109375" style="1" customWidth="1"/>
    <col min="3328" max="3328" width="10.85546875" style="1" customWidth="1"/>
    <col min="3329" max="3329" width="17.85546875" style="1" customWidth="1"/>
    <col min="3330" max="3330" width="18.5703125" style="1" customWidth="1"/>
    <col min="3331" max="3579" width="8.85546875" style="1"/>
    <col min="3580" max="3580" width="5.85546875" style="1" customWidth="1"/>
    <col min="3581" max="3581" width="37" style="1" customWidth="1"/>
    <col min="3582" max="3582" width="9.7109375" style="1" customWidth="1"/>
    <col min="3583" max="3583" width="10.7109375" style="1" customWidth="1"/>
    <col min="3584" max="3584" width="10.85546875" style="1" customWidth="1"/>
    <col min="3585" max="3585" width="17.85546875" style="1" customWidth="1"/>
    <col min="3586" max="3586" width="18.5703125" style="1" customWidth="1"/>
    <col min="3587" max="3835" width="8.85546875" style="1"/>
    <col min="3836" max="3836" width="5.85546875" style="1" customWidth="1"/>
    <col min="3837" max="3837" width="37" style="1" customWidth="1"/>
    <col min="3838" max="3838" width="9.7109375" style="1" customWidth="1"/>
    <col min="3839" max="3839" width="10.7109375" style="1" customWidth="1"/>
    <col min="3840" max="3840" width="10.85546875" style="1" customWidth="1"/>
    <col min="3841" max="3841" width="17.85546875" style="1" customWidth="1"/>
    <col min="3842" max="3842" width="18.5703125" style="1" customWidth="1"/>
    <col min="3843" max="4091" width="8.85546875" style="1"/>
    <col min="4092" max="4092" width="5.85546875" style="1" customWidth="1"/>
    <col min="4093" max="4093" width="37" style="1" customWidth="1"/>
    <col min="4094" max="4094" width="9.7109375" style="1" customWidth="1"/>
    <col min="4095" max="4095" width="10.7109375" style="1" customWidth="1"/>
    <col min="4096" max="4096" width="10.85546875" style="1" customWidth="1"/>
    <col min="4097" max="4097" width="17.85546875" style="1" customWidth="1"/>
    <col min="4098" max="4098" width="18.5703125" style="1" customWidth="1"/>
    <col min="4099" max="4347" width="8.85546875" style="1"/>
    <col min="4348" max="4348" width="5.85546875" style="1" customWidth="1"/>
    <col min="4349" max="4349" width="37" style="1" customWidth="1"/>
    <col min="4350" max="4350" width="9.7109375" style="1" customWidth="1"/>
    <col min="4351" max="4351" width="10.7109375" style="1" customWidth="1"/>
    <col min="4352" max="4352" width="10.85546875" style="1" customWidth="1"/>
    <col min="4353" max="4353" width="17.85546875" style="1" customWidth="1"/>
    <col min="4354" max="4354" width="18.5703125" style="1" customWidth="1"/>
    <col min="4355" max="4603" width="8.85546875" style="1"/>
    <col min="4604" max="4604" width="5.85546875" style="1" customWidth="1"/>
    <col min="4605" max="4605" width="37" style="1" customWidth="1"/>
    <col min="4606" max="4606" width="9.7109375" style="1" customWidth="1"/>
    <col min="4607" max="4607" width="10.7109375" style="1" customWidth="1"/>
    <col min="4608" max="4608" width="10.85546875" style="1" customWidth="1"/>
    <col min="4609" max="4609" width="17.85546875" style="1" customWidth="1"/>
    <col min="4610" max="4610" width="18.5703125" style="1" customWidth="1"/>
    <col min="4611" max="4859" width="8.85546875" style="1"/>
    <col min="4860" max="4860" width="5.85546875" style="1" customWidth="1"/>
    <col min="4861" max="4861" width="37" style="1" customWidth="1"/>
    <col min="4862" max="4862" width="9.7109375" style="1" customWidth="1"/>
    <col min="4863" max="4863" width="10.7109375" style="1" customWidth="1"/>
    <col min="4864" max="4864" width="10.85546875" style="1" customWidth="1"/>
    <col min="4865" max="4865" width="17.85546875" style="1" customWidth="1"/>
    <col min="4866" max="4866" width="18.5703125" style="1" customWidth="1"/>
    <col min="4867" max="5115" width="8.85546875" style="1"/>
    <col min="5116" max="5116" width="5.85546875" style="1" customWidth="1"/>
    <col min="5117" max="5117" width="37" style="1" customWidth="1"/>
    <col min="5118" max="5118" width="9.7109375" style="1" customWidth="1"/>
    <col min="5119" max="5119" width="10.7109375" style="1" customWidth="1"/>
    <col min="5120" max="5120" width="10.85546875" style="1" customWidth="1"/>
    <col min="5121" max="5121" width="17.85546875" style="1" customWidth="1"/>
    <col min="5122" max="5122" width="18.5703125" style="1" customWidth="1"/>
    <col min="5123" max="5371" width="8.85546875" style="1"/>
    <col min="5372" max="5372" width="5.85546875" style="1" customWidth="1"/>
    <col min="5373" max="5373" width="37" style="1" customWidth="1"/>
    <col min="5374" max="5374" width="9.7109375" style="1" customWidth="1"/>
    <col min="5375" max="5375" width="10.7109375" style="1" customWidth="1"/>
    <col min="5376" max="5376" width="10.85546875" style="1" customWidth="1"/>
    <col min="5377" max="5377" width="17.85546875" style="1" customWidth="1"/>
    <col min="5378" max="5378" width="18.5703125" style="1" customWidth="1"/>
    <col min="5379" max="5627" width="8.85546875" style="1"/>
    <col min="5628" max="5628" width="5.85546875" style="1" customWidth="1"/>
    <col min="5629" max="5629" width="37" style="1" customWidth="1"/>
    <col min="5630" max="5630" width="9.7109375" style="1" customWidth="1"/>
    <col min="5631" max="5631" width="10.7109375" style="1" customWidth="1"/>
    <col min="5632" max="5632" width="10.85546875" style="1" customWidth="1"/>
    <col min="5633" max="5633" width="17.85546875" style="1" customWidth="1"/>
    <col min="5634" max="5634" width="18.5703125" style="1" customWidth="1"/>
    <col min="5635" max="5883" width="8.85546875" style="1"/>
    <col min="5884" max="5884" width="5.85546875" style="1" customWidth="1"/>
    <col min="5885" max="5885" width="37" style="1" customWidth="1"/>
    <col min="5886" max="5886" width="9.7109375" style="1" customWidth="1"/>
    <col min="5887" max="5887" width="10.7109375" style="1" customWidth="1"/>
    <col min="5888" max="5888" width="10.85546875" style="1" customWidth="1"/>
    <col min="5889" max="5889" width="17.85546875" style="1" customWidth="1"/>
    <col min="5890" max="5890" width="18.5703125" style="1" customWidth="1"/>
    <col min="5891" max="6139" width="8.85546875" style="1"/>
    <col min="6140" max="6140" width="5.85546875" style="1" customWidth="1"/>
    <col min="6141" max="6141" width="37" style="1" customWidth="1"/>
    <col min="6142" max="6142" width="9.7109375" style="1" customWidth="1"/>
    <col min="6143" max="6143" width="10.7109375" style="1" customWidth="1"/>
    <col min="6144" max="6144" width="10.85546875" style="1" customWidth="1"/>
    <col min="6145" max="6145" width="17.85546875" style="1" customWidth="1"/>
    <col min="6146" max="6146" width="18.5703125" style="1" customWidth="1"/>
    <col min="6147" max="6395" width="8.85546875" style="1"/>
    <col min="6396" max="6396" width="5.85546875" style="1" customWidth="1"/>
    <col min="6397" max="6397" width="37" style="1" customWidth="1"/>
    <col min="6398" max="6398" width="9.7109375" style="1" customWidth="1"/>
    <col min="6399" max="6399" width="10.7109375" style="1" customWidth="1"/>
    <col min="6400" max="6400" width="10.85546875" style="1" customWidth="1"/>
    <col min="6401" max="6401" width="17.85546875" style="1" customWidth="1"/>
    <col min="6402" max="6402" width="18.5703125" style="1" customWidth="1"/>
    <col min="6403" max="6651" width="8.85546875" style="1"/>
    <col min="6652" max="6652" width="5.85546875" style="1" customWidth="1"/>
    <col min="6653" max="6653" width="37" style="1" customWidth="1"/>
    <col min="6654" max="6654" width="9.7109375" style="1" customWidth="1"/>
    <col min="6655" max="6655" width="10.7109375" style="1" customWidth="1"/>
    <col min="6656" max="6656" width="10.85546875" style="1" customWidth="1"/>
    <col min="6657" max="6657" width="17.85546875" style="1" customWidth="1"/>
    <col min="6658" max="6658" width="18.5703125" style="1" customWidth="1"/>
    <col min="6659" max="6907" width="8.85546875" style="1"/>
    <col min="6908" max="6908" width="5.85546875" style="1" customWidth="1"/>
    <col min="6909" max="6909" width="37" style="1" customWidth="1"/>
    <col min="6910" max="6910" width="9.7109375" style="1" customWidth="1"/>
    <col min="6911" max="6911" width="10.7109375" style="1" customWidth="1"/>
    <col min="6912" max="6912" width="10.85546875" style="1" customWidth="1"/>
    <col min="6913" max="6913" width="17.85546875" style="1" customWidth="1"/>
    <col min="6914" max="6914" width="18.5703125" style="1" customWidth="1"/>
    <col min="6915" max="7163" width="8.85546875" style="1"/>
    <col min="7164" max="7164" width="5.85546875" style="1" customWidth="1"/>
    <col min="7165" max="7165" width="37" style="1" customWidth="1"/>
    <col min="7166" max="7166" width="9.7109375" style="1" customWidth="1"/>
    <col min="7167" max="7167" width="10.7109375" style="1" customWidth="1"/>
    <col min="7168" max="7168" width="10.85546875" style="1" customWidth="1"/>
    <col min="7169" max="7169" width="17.85546875" style="1" customWidth="1"/>
    <col min="7170" max="7170" width="18.5703125" style="1" customWidth="1"/>
    <col min="7171" max="7419" width="8.85546875" style="1"/>
    <col min="7420" max="7420" width="5.85546875" style="1" customWidth="1"/>
    <col min="7421" max="7421" width="37" style="1" customWidth="1"/>
    <col min="7422" max="7422" width="9.7109375" style="1" customWidth="1"/>
    <col min="7423" max="7423" width="10.7109375" style="1" customWidth="1"/>
    <col min="7424" max="7424" width="10.85546875" style="1" customWidth="1"/>
    <col min="7425" max="7425" width="17.85546875" style="1" customWidth="1"/>
    <col min="7426" max="7426" width="18.5703125" style="1" customWidth="1"/>
    <col min="7427" max="7675" width="8.85546875" style="1"/>
    <col min="7676" max="7676" width="5.85546875" style="1" customWidth="1"/>
    <col min="7677" max="7677" width="37" style="1" customWidth="1"/>
    <col min="7678" max="7678" width="9.7109375" style="1" customWidth="1"/>
    <col min="7679" max="7679" width="10.7109375" style="1" customWidth="1"/>
    <col min="7680" max="7680" width="10.85546875" style="1" customWidth="1"/>
    <col min="7681" max="7681" width="17.85546875" style="1" customWidth="1"/>
    <col min="7682" max="7682" width="18.5703125" style="1" customWidth="1"/>
    <col min="7683" max="7931" width="8.85546875" style="1"/>
    <col min="7932" max="7932" width="5.85546875" style="1" customWidth="1"/>
    <col min="7933" max="7933" width="37" style="1" customWidth="1"/>
    <col min="7934" max="7934" width="9.7109375" style="1" customWidth="1"/>
    <col min="7935" max="7935" width="10.7109375" style="1" customWidth="1"/>
    <col min="7936" max="7936" width="10.85546875" style="1" customWidth="1"/>
    <col min="7937" max="7937" width="17.85546875" style="1" customWidth="1"/>
    <col min="7938" max="7938" width="18.5703125" style="1" customWidth="1"/>
    <col min="7939" max="8187" width="8.85546875" style="1"/>
    <col min="8188" max="8188" width="5.85546875" style="1" customWidth="1"/>
    <col min="8189" max="8189" width="37" style="1" customWidth="1"/>
    <col min="8190" max="8190" width="9.7109375" style="1" customWidth="1"/>
    <col min="8191" max="8191" width="10.7109375" style="1" customWidth="1"/>
    <col min="8192" max="8192" width="10.85546875" style="1" customWidth="1"/>
    <col min="8193" max="8193" width="17.85546875" style="1" customWidth="1"/>
    <col min="8194" max="8194" width="18.5703125" style="1" customWidth="1"/>
    <col min="8195" max="8443" width="8.85546875" style="1"/>
    <col min="8444" max="8444" width="5.85546875" style="1" customWidth="1"/>
    <col min="8445" max="8445" width="37" style="1" customWidth="1"/>
    <col min="8446" max="8446" width="9.7109375" style="1" customWidth="1"/>
    <col min="8447" max="8447" width="10.7109375" style="1" customWidth="1"/>
    <col min="8448" max="8448" width="10.85546875" style="1" customWidth="1"/>
    <col min="8449" max="8449" width="17.85546875" style="1" customWidth="1"/>
    <col min="8450" max="8450" width="18.5703125" style="1" customWidth="1"/>
    <col min="8451" max="8699" width="8.85546875" style="1"/>
    <col min="8700" max="8700" width="5.85546875" style="1" customWidth="1"/>
    <col min="8701" max="8701" width="37" style="1" customWidth="1"/>
    <col min="8702" max="8702" width="9.7109375" style="1" customWidth="1"/>
    <col min="8703" max="8703" width="10.7109375" style="1" customWidth="1"/>
    <col min="8704" max="8704" width="10.85546875" style="1" customWidth="1"/>
    <col min="8705" max="8705" width="17.85546875" style="1" customWidth="1"/>
    <col min="8706" max="8706" width="18.5703125" style="1" customWidth="1"/>
    <col min="8707" max="8955" width="8.85546875" style="1"/>
    <col min="8956" max="8956" width="5.85546875" style="1" customWidth="1"/>
    <col min="8957" max="8957" width="37" style="1" customWidth="1"/>
    <col min="8958" max="8958" width="9.7109375" style="1" customWidth="1"/>
    <col min="8959" max="8959" width="10.7109375" style="1" customWidth="1"/>
    <col min="8960" max="8960" width="10.85546875" style="1" customWidth="1"/>
    <col min="8961" max="8961" width="17.85546875" style="1" customWidth="1"/>
    <col min="8962" max="8962" width="18.5703125" style="1" customWidth="1"/>
    <col min="8963" max="9211" width="8.85546875" style="1"/>
    <col min="9212" max="9212" width="5.85546875" style="1" customWidth="1"/>
    <col min="9213" max="9213" width="37" style="1" customWidth="1"/>
    <col min="9214" max="9214" width="9.7109375" style="1" customWidth="1"/>
    <col min="9215" max="9215" width="10.7109375" style="1" customWidth="1"/>
    <col min="9216" max="9216" width="10.85546875" style="1" customWidth="1"/>
    <col min="9217" max="9217" width="17.85546875" style="1" customWidth="1"/>
    <col min="9218" max="9218" width="18.5703125" style="1" customWidth="1"/>
    <col min="9219" max="9467" width="8.85546875" style="1"/>
    <col min="9468" max="9468" width="5.85546875" style="1" customWidth="1"/>
    <col min="9469" max="9469" width="37" style="1" customWidth="1"/>
    <col min="9470" max="9470" width="9.7109375" style="1" customWidth="1"/>
    <col min="9471" max="9471" width="10.7109375" style="1" customWidth="1"/>
    <col min="9472" max="9472" width="10.85546875" style="1" customWidth="1"/>
    <col min="9473" max="9473" width="17.85546875" style="1" customWidth="1"/>
    <col min="9474" max="9474" width="18.5703125" style="1" customWidth="1"/>
    <col min="9475" max="9723" width="8.85546875" style="1"/>
    <col min="9724" max="9724" width="5.85546875" style="1" customWidth="1"/>
    <col min="9725" max="9725" width="37" style="1" customWidth="1"/>
    <col min="9726" max="9726" width="9.7109375" style="1" customWidth="1"/>
    <col min="9727" max="9727" width="10.7109375" style="1" customWidth="1"/>
    <col min="9728" max="9728" width="10.85546875" style="1" customWidth="1"/>
    <col min="9729" max="9729" width="17.85546875" style="1" customWidth="1"/>
    <col min="9730" max="9730" width="18.5703125" style="1" customWidth="1"/>
    <col min="9731" max="9979" width="8.85546875" style="1"/>
    <col min="9980" max="9980" width="5.85546875" style="1" customWidth="1"/>
    <col min="9981" max="9981" width="37" style="1" customWidth="1"/>
    <col min="9982" max="9982" width="9.7109375" style="1" customWidth="1"/>
    <col min="9983" max="9983" width="10.7109375" style="1" customWidth="1"/>
    <col min="9984" max="9984" width="10.85546875" style="1" customWidth="1"/>
    <col min="9985" max="9985" width="17.85546875" style="1" customWidth="1"/>
    <col min="9986" max="9986" width="18.5703125" style="1" customWidth="1"/>
    <col min="9987" max="10235" width="8.85546875" style="1"/>
    <col min="10236" max="10236" width="5.85546875" style="1" customWidth="1"/>
    <col min="10237" max="10237" width="37" style="1" customWidth="1"/>
    <col min="10238" max="10238" width="9.7109375" style="1" customWidth="1"/>
    <col min="10239" max="10239" width="10.7109375" style="1" customWidth="1"/>
    <col min="10240" max="10240" width="10.85546875" style="1" customWidth="1"/>
    <col min="10241" max="10241" width="17.85546875" style="1" customWidth="1"/>
    <col min="10242" max="10242" width="18.5703125" style="1" customWidth="1"/>
    <col min="10243" max="10491" width="8.85546875" style="1"/>
    <col min="10492" max="10492" width="5.85546875" style="1" customWidth="1"/>
    <col min="10493" max="10493" width="37" style="1" customWidth="1"/>
    <col min="10494" max="10494" width="9.7109375" style="1" customWidth="1"/>
    <col min="10495" max="10495" width="10.7109375" style="1" customWidth="1"/>
    <col min="10496" max="10496" width="10.85546875" style="1" customWidth="1"/>
    <col min="10497" max="10497" width="17.85546875" style="1" customWidth="1"/>
    <col min="10498" max="10498" width="18.5703125" style="1" customWidth="1"/>
    <col min="10499" max="10747" width="8.85546875" style="1"/>
    <col min="10748" max="10748" width="5.85546875" style="1" customWidth="1"/>
    <col min="10749" max="10749" width="37" style="1" customWidth="1"/>
    <col min="10750" max="10750" width="9.7109375" style="1" customWidth="1"/>
    <col min="10751" max="10751" width="10.7109375" style="1" customWidth="1"/>
    <col min="10752" max="10752" width="10.85546875" style="1" customWidth="1"/>
    <col min="10753" max="10753" width="17.85546875" style="1" customWidth="1"/>
    <col min="10754" max="10754" width="18.5703125" style="1" customWidth="1"/>
    <col min="10755" max="11003" width="8.85546875" style="1"/>
    <col min="11004" max="11004" width="5.85546875" style="1" customWidth="1"/>
    <col min="11005" max="11005" width="37" style="1" customWidth="1"/>
    <col min="11006" max="11006" width="9.7109375" style="1" customWidth="1"/>
    <col min="11007" max="11007" width="10.7109375" style="1" customWidth="1"/>
    <col min="11008" max="11008" width="10.85546875" style="1" customWidth="1"/>
    <col min="11009" max="11009" width="17.85546875" style="1" customWidth="1"/>
    <col min="11010" max="11010" width="18.5703125" style="1" customWidth="1"/>
    <col min="11011" max="11259" width="8.85546875" style="1"/>
    <col min="11260" max="11260" width="5.85546875" style="1" customWidth="1"/>
    <col min="11261" max="11261" width="37" style="1" customWidth="1"/>
    <col min="11262" max="11262" width="9.7109375" style="1" customWidth="1"/>
    <col min="11263" max="11263" width="10.7109375" style="1" customWidth="1"/>
    <col min="11264" max="11264" width="10.85546875" style="1" customWidth="1"/>
    <col min="11265" max="11265" width="17.85546875" style="1" customWidth="1"/>
    <col min="11266" max="11266" width="18.5703125" style="1" customWidth="1"/>
    <col min="11267" max="11515" width="8.85546875" style="1"/>
    <col min="11516" max="11516" width="5.85546875" style="1" customWidth="1"/>
    <col min="11517" max="11517" width="37" style="1" customWidth="1"/>
    <col min="11518" max="11518" width="9.7109375" style="1" customWidth="1"/>
    <col min="11519" max="11519" width="10.7109375" style="1" customWidth="1"/>
    <col min="11520" max="11520" width="10.85546875" style="1" customWidth="1"/>
    <col min="11521" max="11521" width="17.85546875" style="1" customWidth="1"/>
    <col min="11522" max="11522" width="18.5703125" style="1" customWidth="1"/>
    <col min="11523" max="11771" width="8.85546875" style="1"/>
    <col min="11772" max="11772" width="5.85546875" style="1" customWidth="1"/>
    <col min="11773" max="11773" width="37" style="1" customWidth="1"/>
    <col min="11774" max="11774" width="9.7109375" style="1" customWidth="1"/>
    <col min="11775" max="11775" width="10.7109375" style="1" customWidth="1"/>
    <col min="11776" max="11776" width="10.85546875" style="1" customWidth="1"/>
    <col min="11777" max="11777" width="17.85546875" style="1" customWidth="1"/>
    <col min="11778" max="11778" width="18.5703125" style="1" customWidth="1"/>
    <col min="11779" max="12027" width="8.85546875" style="1"/>
    <col min="12028" max="12028" width="5.85546875" style="1" customWidth="1"/>
    <col min="12029" max="12029" width="37" style="1" customWidth="1"/>
    <col min="12030" max="12030" width="9.7109375" style="1" customWidth="1"/>
    <col min="12031" max="12031" width="10.7109375" style="1" customWidth="1"/>
    <col min="12032" max="12032" width="10.85546875" style="1" customWidth="1"/>
    <col min="12033" max="12033" width="17.85546875" style="1" customWidth="1"/>
    <col min="12034" max="12034" width="18.5703125" style="1" customWidth="1"/>
    <col min="12035" max="12283" width="8.85546875" style="1"/>
    <col min="12284" max="12284" width="5.85546875" style="1" customWidth="1"/>
    <col min="12285" max="12285" width="37" style="1" customWidth="1"/>
    <col min="12286" max="12286" width="9.7109375" style="1" customWidth="1"/>
    <col min="12287" max="12287" width="10.7109375" style="1" customWidth="1"/>
    <col min="12288" max="12288" width="10.85546875" style="1" customWidth="1"/>
    <col min="12289" max="12289" width="17.85546875" style="1" customWidth="1"/>
    <col min="12290" max="12290" width="18.5703125" style="1" customWidth="1"/>
    <col min="12291" max="12539" width="8.85546875" style="1"/>
    <col min="12540" max="12540" width="5.85546875" style="1" customWidth="1"/>
    <col min="12541" max="12541" width="37" style="1" customWidth="1"/>
    <col min="12542" max="12542" width="9.7109375" style="1" customWidth="1"/>
    <col min="12543" max="12543" width="10.7109375" style="1" customWidth="1"/>
    <col min="12544" max="12544" width="10.85546875" style="1" customWidth="1"/>
    <col min="12545" max="12545" width="17.85546875" style="1" customWidth="1"/>
    <col min="12546" max="12546" width="18.5703125" style="1" customWidth="1"/>
    <col min="12547" max="12795" width="8.85546875" style="1"/>
    <col min="12796" max="12796" width="5.85546875" style="1" customWidth="1"/>
    <col min="12797" max="12797" width="37" style="1" customWidth="1"/>
    <col min="12798" max="12798" width="9.7109375" style="1" customWidth="1"/>
    <col min="12799" max="12799" width="10.7109375" style="1" customWidth="1"/>
    <col min="12800" max="12800" width="10.85546875" style="1" customWidth="1"/>
    <col min="12801" max="12801" width="17.85546875" style="1" customWidth="1"/>
    <col min="12802" max="12802" width="18.5703125" style="1" customWidth="1"/>
    <col min="12803" max="13051" width="8.85546875" style="1"/>
    <col min="13052" max="13052" width="5.85546875" style="1" customWidth="1"/>
    <col min="13053" max="13053" width="37" style="1" customWidth="1"/>
    <col min="13054" max="13054" width="9.7109375" style="1" customWidth="1"/>
    <col min="13055" max="13055" width="10.7109375" style="1" customWidth="1"/>
    <col min="13056" max="13056" width="10.85546875" style="1" customWidth="1"/>
    <col min="13057" max="13057" width="17.85546875" style="1" customWidth="1"/>
    <col min="13058" max="13058" width="18.5703125" style="1" customWidth="1"/>
    <col min="13059" max="13307" width="8.85546875" style="1"/>
    <col min="13308" max="13308" width="5.85546875" style="1" customWidth="1"/>
    <col min="13309" max="13309" width="37" style="1" customWidth="1"/>
    <col min="13310" max="13310" width="9.7109375" style="1" customWidth="1"/>
    <col min="13311" max="13311" width="10.7109375" style="1" customWidth="1"/>
    <col min="13312" max="13312" width="10.85546875" style="1" customWidth="1"/>
    <col min="13313" max="13313" width="17.85546875" style="1" customWidth="1"/>
    <col min="13314" max="13314" width="18.5703125" style="1" customWidth="1"/>
    <col min="13315" max="13563" width="8.85546875" style="1"/>
    <col min="13564" max="13564" width="5.85546875" style="1" customWidth="1"/>
    <col min="13565" max="13565" width="37" style="1" customWidth="1"/>
    <col min="13566" max="13566" width="9.7109375" style="1" customWidth="1"/>
    <col min="13567" max="13567" width="10.7109375" style="1" customWidth="1"/>
    <col min="13568" max="13568" width="10.85546875" style="1" customWidth="1"/>
    <col min="13569" max="13569" width="17.85546875" style="1" customWidth="1"/>
    <col min="13570" max="13570" width="18.5703125" style="1" customWidth="1"/>
    <col min="13571" max="13819" width="8.85546875" style="1"/>
    <col min="13820" max="13820" width="5.85546875" style="1" customWidth="1"/>
    <col min="13821" max="13821" width="37" style="1" customWidth="1"/>
    <col min="13822" max="13822" width="9.7109375" style="1" customWidth="1"/>
    <col min="13823" max="13823" width="10.7109375" style="1" customWidth="1"/>
    <col min="13824" max="13824" width="10.85546875" style="1" customWidth="1"/>
    <col min="13825" max="13825" width="17.85546875" style="1" customWidth="1"/>
    <col min="13826" max="13826" width="18.5703125" style="1" customWidth="1"/>
    <col min="13827" max="14075" width="8.85546875" style="1"/>
    <col min="14076" max="14076" width="5.85546875" style="1" customWidth="1"/>
    <col min="14077" max="14077" width="37" style="1" customWidth="1"/>
    <col min="14078" max="14078" width="9.7109375" style="1" customWidth="1"/>
    <col min="14079" max="14079" width="10.7109375" style="1" customWidth="1"/>
    <col min="14080" max="14080" width="10.85546875" style="1" customWidth="1"/>
    <col min="14081" max="14081" width="17.85546875" style="1" customWidth="1"/>
    <col min="14082" max="14082" width="18.5703125" style="1" customWidth="1"/>
    <col min="14083" max="14331" width="8.85546875" style="1"/>
    <col min="14332" max="14332" width="5.85546875" style="1" customWidth="1"/>
    <col min="14333" max="14333" width="37" style="1" customWidth="1"/>
    <col min="14334" max="14334" width="9.7109375" style="1" customWidth="1"/>
    <col min="14335" max="14335" width="10.7109375" style="1" customWidth="1"/>
    <col min="14336" max="14336" width="10.85546875" style="1" customWidth="1"/>
    <col min="14337" max="14337" width="17.85546875" style="1" customWidth="1"/>
    <col min="14338" max="14338" width="18.5703125" style="1" customWidth="1"/>
    <col min="14339" max="14587" width="8.85546875" style="1"/>
    <col min="14588" max="14588" width="5.85546875" style="1" customWidth="1"/>
    <col min="14589" max="14589" width="37" style="1" customWidth="1"/>
    <col min="14590" max="14590" width="9.7109375" style="1" customWidth="1"/>
    <col min="14591" max="14591" width="10.7109375" style="1" customWidth="1"/>
    <col min="14592" max="14592" width="10.85546875" style="1" customWidth="1"/>
    <col min="14593" max="14593" width="17.85546875" style="1" customWidth="1"/>
    <col min="14594" max="14594" width="18.5703125" style="1" customWidth="1"/>
    <col min="14595" max="14843" width="8.85546875" style="1"/>
    <col min="14844" max="14844" width="5.85546875" style="1" customWidth="1"/>
    <col min="14845" max="14845" width="37" style="1" customWidth="1"/>
    <col min="14846" max="14846" width="9.7109375" style="1" customWidth="1"/>
    <col min="14847" max="14847" width="10.7109375" style="1" customWidth="1"/>
    <col min="14848" max="14848" width="10.85546875" style="1" customWidth="1"/>
    <col min="14849" max="14849" width="17.85546875" style="1" customWidth="1"/>
    <col min="14850" max="14850" width="18.5703125" style="1" customWidth="1"/>
    <col min="14851" max="15099" width="8.85546875" style="1"/>
    <col min="15100" max="15100" width="5.85546875" style="1" customWidth="1"/>
    <col min="15101" max="15101" width="37" style="1" customWidth="1"/>
    <col min="15102" max="15102" width="9.7109375" style="1" customWidth="1"/>
    <col min="15103" max="15103" width="10.7109375" style="1" customWidth="1"/>
    <col min="15104" max="15104" width="10.85546875" style="1" customWidth="1"/>
    <col min="15105" max="15105" width="17.85546875" style="1" customWidth="1"/>
    <col min="15106" max="15106" width="18.5703125" style="1" customWidth="1"/>
    <col min="15107" max="15355" width="8.85546875" style="1"/>
    <col min="15356" max="15356" width="5.85546875" style="1" customWidth="1"/>
    <col min="15357" max="15357" width="37" style="1" customWidth="1"/>
    <col min="15358" max="15358" width="9.7109375" style="1" customWidth="1"/>
    <col min="15359" max="15359" width="10.7109375" style="1" customWidth="1"/>
    <col min="15360" max="15360" width="10.85546875" style="1" customWidth="1"/>
    <col min="15361" max="15361" width="17.85546875" style="1" customWidth="1"/>
    <col min="15362" max="15362" width="18.5703125" style="1" customWidth="1"/>
    <col min="15363" max="15611" width="8.85546875" style="1"/>
    <col min="15612" max="15612" width="5.85546875" style="1" customWidth="1"/>
    <col min="15613" max="15613" width="37" style="1" customWidth="1"/>
    <col min="15614" max="15614" width="9.7109375" style="1" customWidth="1"/>
    <col min="15615" max="15615" width="10.7109375" style="1" customWidth="1"/>
    <col min="15616" max="15616" width="10.85546875" style="1" customWidth="1"/>
    <col min="15617" max="15617" width="17.85546875" style="1" customWidth="1"/>
    <col min="15618" max="15618" width="18.5703125" style="1" customWidth="1"/>
    <col min="15619" max="15867" width="8.85546875" style="1"/>
    <col min="15868" max="15868" width="5.85546875" style="1" customWidth="1"/>
    <col min="15869" max="15869" width="37" style="1" customWidth="1"/>
    <col min="15870" max="15870" width="9.7109375" style="1" customWidth="1"/>
    <col min="15871" max="15871" width="10.7109375" style="1" customWidth="1"/>
    <col min="15872" max="15872" width="10.85546875" style="1" customWidth="1"/>
    <col min="15873" max="15873" width="17.85546875" style="1" customWidth="1"/>
    <col min="15874" max="15874" width="18.5703125" style="1" customWidth="1"/>
    <col min="15875" max="16123" width="8.85546875" style="1"/>
    <col min="16124" max="16124" width="5.85546875" style="1" customWidth="1"/>
    <col min="16125" max="16125" width="37" style="1" customWidth="1"/>
    <col min="16126" max="16126" width="9.7109375" style="1" customWidth="1"/>
    <col min="16127" max="16127" width="10.7109375" style="1" customWidth="1"/>
    <col min="16128" max="16128" width="10.85546875" style="1" customWidth="1"/>
    <col min="16129" max="16129" width="17.85546875" style="1" customWidth="1"/>
    <col min="16130" max="16130" width="18.5703125" style="1" customWidth="1"/>
    <col min="16131" max="16384" width="8.85546875" style="1"/>
  </cols>
  <sheetData>
    <row r="1" spans="1:7" ht="48" hidden="1" customHeight="1" outlineLevel="1" x14ac:dyDescent="0.2">
      <c r="E1" s="90" t="s">
        <v>0</v>
      </c>
      <c r="F1" s="90"/>
      <c r="G1" s="90"/>
    </row>
    <row r="2" spans="1:7" hidden="1" outlineLevel="1" x14ac:dyDescent="0.2">
      <c r="B2" s="3"/>
      <c r="C2" s="3"/>
      <c r="D2" s="3"/>
      <c r="E2" s="3"/>
      <c r="F2" s="3"/>
      <c r="G2" s="3"/>
    </row>
    <row r="3" spans="1:7" hidden="1" outlineLevel="1" x14ac:dyDescent="0.2">
      <c r="B3" s="3"/>
      <c r="C3" s="3"/>
      <c r="D3" s="50" t="s">
        <v>1</v>
      </c>
      <c r="E3" s="3"/>
      <c r="F3" s="3"/>
      <c r="G3" s="3"/>
    </row>
    <row r="4" spans="1:7" hidden="1" outlineLevel="1" x14ac:dyDescent="0.2">
      <c r="B4" s="4"/>
      <c r="C4" s="4"/>
      <c r="D4" s="51" t="s">
        <v>2</v>
      </c>
      <c r="E4" s="4"/>
      <c r="F4" s="4"/>
      <c r="G4" s="4"/>
    </row>
    <row r="5" spans="1:7" hidden="1" outlineLevel="1" x14ac:dyDescent="0.2">
      <c r="B5" s="91" t="s">
        <v>91</v>
      </c>
      <c r="C5" s="91"/>
      <c r="D5" s="91"/>
      <c r="E5" s="91"/>
      <c r="F5" s="91"/>
      <c r="G5" s="91"/>
    </row>
    <row r="6" spans="1:7" hidden="1" outlineLevel="1" x14ac:dyDescent="0.2">
      <c r="B6" s="52" t="s">
        <v>3</v>
      </c>
      <c r="C6" s="4"/>
      <c r="D6" s="4"/>
      <c r="E6" s="4"/>
      <c r="F6" s="4"/>
      <c r="G6" s="5" t="s">
        <v>4</v>
      </c>
    </row>
    <row r="7" spans="1:7" hidden="1" outlineLevel="1" x14ac:dyDescent="0.2">
      <c r="B7" s="3"/>
      <c r="C7" s="3"/>
      <c r="D7" s="3"/>
      <c r="E7" s="3"/>
      <c r="F7" s="3"/>
      <c r="G7" s="3"/>
    </row>
    <row r="8" spans="1:7" s="8" customFormat="1" hidden="1" outlineLevel="1" x14ac:dyDescent="0.2">
      <c r="A8" s="6" t="s">
        <v>5</v>
      </c>
      <c r="B8" s="7"/>
      <c r="C8" s="7"/>
      <c r="D8" s="70" t="s">
        <v>6</v>
      </c>
      <c r="E8" s="3"/>
      <c r="F8" s="7"/>
      <c r="G8" s="7"/>
    </row>
    <row r="9" spans="1:7" s="8" customFormat="1" hidden="1" outlineLevel="1" x14ac:dyDescent="0.2">
      <c r="A9" s="6" t="s">
        <v>7</v>
      </c>
      <c r="B9" s="6"/>
      <c r="C9" s="6"/>
      <c r="D9" s="6"/>
      <c r="E9" s="6"/>
      <c r="F9" s="6"/>
      <c r="G9" s="6"/>
    </row>
    <row r="10" spans="1:7" s="8" customFormat="1" ht="10.15" hidden="1" customHeight="1" outlineLevel="1" x14ac:dyDescent="0.2">
      <c r="A10" s="7"/>
      <c r="B10" s="7"/>
      <c r="C10" s="9" t="s">
        <v>8</v>
      </c>
      <c r="D10" s="10"/>
      <c r="E10" s="7"/>
      <c r="F10" s="7"/>
      <c r="G10" s="11"/>
    </row>
    <row r="11" spans="1:7" s="8" customFormat="1" hidden="1" outlineLevel="1" x14ac:dyDescent="0.2">
      <c r="A11" s="85" t="s">
        <v>9</v>
      </c>
      <c r="B11" s="85"/>
      <c r="C11" s="85"/>
      <c r="D11" s="85"/>
      <c r="E11" s="85"/>
      <c r="F11" s="85"/>
      <c r="G11" s="85"/>
    </row>
    <row r="12" spans="1:7" s="8" customFormat="1" ht="12.75" hidden="1" customHeight="1" outlineLevel="1" x14ac:dyDescent="0.2">
      <c r="A12" s="92" t="s">
        <v>10</v>
      </c>
      <c r="B12" s="92"/>
      <c r="C12" s="92"/>
      <c r="D12" s="92"/>
      <c r="E12" s="92"/>
      <c r="F12" s="92"/>
      <c r="G12" s="92"/>
    </row>
    <row r="13" spans="1:7" s="8" customFormat="1" hidden="1" outlineLevel="1" x14ac:dyDescent="0.2">
      <c r="A13" s="85" t="s">
        <v>11</v>
      </c>
      <c r="B13" s="85"/>
      <c r="C13" s="85"/>
      <c r="D13" s="85"/>
      <c r="E13" s="85"/>
      <c r="F13" s="85"/>
      <c r="G13" s="85"/>
    </row>
    <row r="14" spans="1:7" s="8" customFormat="1" hidden="1" outlineLevel="1" x14ac:dyDescent="0.2">
      <c r="A14" s="85" t="s">
        <v>12</v>
      </c>
      <c r="B14" s="85"/>
      <c r="C14" s="85"/>
      <c r="D14" s="85"/>
      <c r="E14" s="85"/>
      <c r="F14" s="85"/>
      <c r="G14" s="85"/>
    </row>
    <row r="15" spans="1:7" s="8" customFormat="1" hidden="1" outlineLevel="1" x14ac:dyDescent="0.2">
      <c r="A15" s="85" t="s">
        <v>13</v>
      </c>
      <c r="B15" s="85"/>
      <c r="C15" s="85"/>
      <c r="D15" s="85"/>
      <c r="E15" s="85"/>
      <c r="F15" s="85"/>
      <c r="G15" s="85"/>
    </row>
    <row r="16" spans="1:7" s="8" customFormat="1" hidden="1" outlineLevel="1" x14ac:dyDescent="0.2">
      <c r="A16" s="86" t="s">
        <v>14</v>
      </c>
      <c r="B16" s="85"/>
      <c r="C16" s="85"/>
      <c r="D16" s="85"/>
      <c r="E16" s="85"/>
      <c r="F16" s="85"/>
      <c r="G16" s="85"/>
    </row>
    <row r="17" spans="1:7" s="8" customFormat="1" hidden="1" outlineLevel="1" x14ac:dyDescent="0.2">
      <c r="A17" s="85" t="s">
        <v>15</v>
      </c>
      <c r="B17" s="85"/>
      <c r="C17" s="85"/>
      <c r="D17" s="85"/>
      <c r="E17" s="85"/>
      <c r="F17" s="85"/>
      <c r="G17" s="85"/>
    </row>
    <row r="18" spans="1:7" s="8" customFormat="1" hidden="1" outlineLevel="1" x14ac:dyDescent="0.2">
      <c r="A18" s="87" t="s">
        <v>16</v>
      </c>
      <c r="B18" s="87"/>
      <c r="C18" s="7"/>
      <c r="D18" s="53"/>
      <c r="E18" s="3"/>
      <c r="F18" s="3"/>
      <c r="G18" s="3"/>
    </row>
    <row r="19" spans="1:7" s="8" customFormat="1" outlineLevel="1" x14ac:dyDescent="0.2">
      <c r="A19" s="75"/>
      <c r="B19" s="75"/>
      <c r="C19" s="7"/>
      <c r="D19" s="53"/>
      <c r="E19" s="3"/>
      <c r="F19" s="3"/>
      <c r="G19" s="76" t="s">
        <v>92</v>
      </c>
    </row>
    <row r="20" spans="1:7" s="14" customFormat="1" ht="27" customHeight="1" x14ac:dyDescent="0.2">
      <c r="A20" s="88" t="s">
        <v>17</v>
      </c>
      <c r="B20" s="88"/>
      <c r="C20" s="88"/>
      <c r="D20" s="88"/>
      <c r="E20" s="88"/>
      <c r="F20" s="88"/>
      <c r="G20" s="88"/>
    </row>
    <row r="21" spans="1:7" s="14" customFormat="1" ht="15" x14ac:dyDescent="0.25">
      <c r="A21" s="15"/>
      <c r="B21" s="89" t="s">
        <v>18</v>
      </c>
      <c r="C21" s="89"/>
      <c r="D21" s="89"/>
      <c r="E21" s="89"/>
      <c r="F21" s="89"/>
      <c r="G21" s="89"/>
    </row>
    <row r="22" spans="1:7" ht="10.5" customHeight="1" collapsed="1" x14ac:dyDescent="0.2">
      <c r="A22" s="16"/>
      <c r="B22" s="71"/>
      <c r="C22" s="71"/>
      <c r="D22" s="71"/>
      <c r="E22" s="71"/>
      <c r="F22" s="71" t="s">
        <v>19</v>
      </c>
      <c r="G22" s="71"/>
    </row>
    <row r="23" spans="1:7" s="12" customFormat="1" ht="42.75" customHeight="1" x14ac:dyDescent="0.2">
      <c r="A23" s="17"/>
      <c r="B23" s="18" t="s">
        <v>20</v>
      </c>
      <c r="C23" s="77" t="s">
        <v>21</v>
      </c>
      <c r="D23" s="77"/>
      <c r="E23" s="19" t="s">
        <v>22</v>
      </c>
      <c r="F23" s="72"/>
      <c r="G23" s="19" t="s">
        <v>23</v>
      </c>
    </row>
    <row r="24" spans="1:7" s="12" customFormat="1" x14ac:dyDescent="0.2">
      <c r="A24" s="17"/>
      <c r="B24" s="78" t="s">
        <v>24</v>
      </c>
      <c r="C24" s="78"/>
      <c r="D24" s="78"/>
      <c r="E24" s="78"/>
      <c r="F24" s="78"/>
      <c r="G24" s="78"/>
    </row>
    <row r="25" spans="1:7" s="12" customFormat="1" x14ac:dyDescent="0.2">
      <c r="A25" s="17"/>
      <c r="B25" s="23" t="s">
        <v>25</v>
      </c>
      <c r="C25" s="23"/>
      <c r="D25" s="23"/>
      <c r="E25" s="23"/>
      <c r="F25" s="23"/>
      <c r="G25" s="23"/>
    </row>
    <row r="26" spans="1:7" s="12" customFormat="1" ht="12" customHeight="1" x14ac:dyDescent="0.2">
      <c r="A26" s="17"/>
      <c r="B26" s="54" t="s">
        <v>26</v>
      </c>
      <c r="C26" s="55">
        <v>1</v>
      </c>
      <c r="D26" s="20">
        <v>0.12709999999999999</v>
      </c>
      <c r="E26" s="24" t="s">
        <v>27</v>
      </c>
      <c r="F26" s="20">
        <v>131.56</v>
      </c>
      <c r="G26" s="20">
        <f>F26*C26</f>
        <v>131.56</v>
      </c>
    </row>
    <row r="27" spans="1:7" s="12" customFormat="1" ht="12" customHeight="1" x14ac:dyDescent="0.2">
      <c r="A27" s="17"/>
      <c r="B27" s="54" t="s">
        <v>210</v>
      </c>
      <c r="C27" s="55">
        <v>1</v>
      </c>
      <c r="D27" s="55">
        <v>163</v>
      </c>
      <c r="E27" s="24" t="s">
        <v>71</v>
      </c>
      <c r="F27" s="20"/>
      <c r="G27" s="20">
        <v>47337.27</v>
      </c>
    </row>
    <row r="28" spans="1:7" s="12" customFormat="1" x14ac:dyDescent="0.2">
      <c r="A28" s="17"/>
      <c r="B28" s="23" t="s">
        <v>28</v>
      </c>
      <c r="C28" s="55"/>
      <c r="D28" s="20"/>
      <c r="E28" s="24"/>
      <c r="F28" s="20"/>
      <c r="G28" s="20"/>
    </row>
    <row r="29" spans="1:7" s="12" customFormat="1" x14ac:dyDescent="0.2">
      <c r="A29" s="17"/>
      <c r="B29" s="54" t="s">
        <v>26</v>
      </c>
      <c r="C29" s="55">
        <v>1</v>
      </c>
      <c r="D29" s="20">
        <v>5.0119999999999996</v>
      </c>
      <c r="E29" s="24" t="s">
        <v>29</v>
      </c>
      <c r="F29" s="20">
        <v>715.66499999999996</v>
      </c>
      <c r="G29" s="20">
        <f>F29*C29</f>
        <v>715.66499999999996</v>
      </c>
    </row>
    <row r="30" spans="1:7" s="12" customFormat="1" x14ac:dyDescent="0.2">
      <c r="A30" s="17"/>
      <c r="B30" s="23" t="s">
        <v>30</v>
      </c>
      <c r="C30" s="55"/>
      <c r="D30" s="55"/>
      <c r="E30" s="24"/>
      <c r="F30" s="20"/>
      <c r="G30" s="20"/>
    </row>
    <row r="31" spans="1:7" s="12" customFormat="1" x14ac:dyDescent="0.2">
      <c r="A31" s="17"/>
      <c r="B31" s="54" t="s">
        <v>31</v>
      </c>
      <c r="C31" s="55">
        <v>1</v>
      </c>
      <c r="D31" s="20">
        <v>0.88700000000000001</v>
      </c>
      <c r="E31" s="24" t="s">
        <v>32</v>
      </c>
      <c r="F31" s="20">
        <v>930.37</v>
      </c>
      <c r="G31" s="20">
        <f t="shared" ref="G31" si="0">F31*C31</f>
        <v>930.37</v>
      </c>
    </row>
    <row r="32" spans="1:7" s="12" customFormat="1" ht="24" x14ac:dyDescent="0.2">
      <c r="A32" s="17"/>
      <c r="B32" s="25" t="s">
        <v>211</v>
      </c>
      <c r="C32" s="55">
        <v>1</v>
      </c>
      <c r="D32" s="55">
        <v>45</v>
      </c>
      <c r="E32" s="24" t="s">
        <v>71</v>
      </c>
      <c r="F32" s="20">
        <v>26.103945885005636</v>
      </c>
      <c r="G32" s="20">
        <f>F32*D32</f>
        <v>1174.6775648252537</v>
      </c>
    </row>
    <row r="33" spans="1:7" s="12" customFormat="1" x14ac:dyDescent="0.2">
      <c r="A33" s="17"/>
      <c r="B33" s="54" t="s">
        <v>33</v>
      </c>
      <c r="C33" s="55">
        <v>1</v>
      </c>
      <c r="D33" s="20">
        <v>5.93</v>
      </c>
      <c r="E33" s="24" t="s">
        <v>34</v>
      </c>
      <c r="F33" s="20">
        <v>572.54999999999995</v>
      </c>
      <c r="G33" s="20">
        <f>F33*C33</f>
        <v>572.54999999999995</v>
      </c>
    </row>
    <row r="34" spans="1:7" s="12" customFormat="1" x14ac:dyDescent="0.2">
      <c r="A34" s="17"/>
      <c r="B34" s="54" t="s">
        <v>97</v>
      </c>
      <c r="C34" s="55">
        <v>1</v>
      </c>
      <c r="D34" s="55">
        <v>2</v>
      </c>
      <c r="E34" s="24" t="s">
        <v>39</v>
      </c>
      <c r="F34" s="20"/>
      <c r="G34" s="20">
        <v>285.1884</v>
      </c>
    </row>
    <row r="35" spans="1:7" s="12" customFormat="1" x14ac:dyDescent="0.2">
      <c r="A35" s="17"/>
      <c r="B35" s="54" t="s">
        <v>35</v>
      </c>
      <c r="C35" s="55">
        <v>1</v>
      </c>
      <c r="D35" s="55">
        <v>18</v>
      </c>
      <c r="E35" s="24" t="s">
        <v>36</v>
      </c>
      <c r="F35" s="20"/>
      <c r="G35" s="20">
        <v>410.31962999999996</v>
      </c>
    </row>
    <row r="36" spans="1:7" s="12" customFormat="1" x14ac:dyDescent="0.2">
      <c r="A36" s="17"/>
      <c r="B36" s="23" t="s">
        <v>37</v>
      </c>
      <c r="C36" s="55"/>
      <c r="D36" s="55"/>
      <c r="E36" s="24"/>
      <c r="F36" s="20"/>
      <c r="G36" s="20"/>
    </row>
    <row r="37" spans="1:7" s="12" customFormat="1" x14ac:dyDescent="0.2">
      <c r="A37" s="17"/>
      <c r="B37" s="54" t="s">
        <v>38</v>
      </c>
      <c r="C37" s="55">
        <v>1</v>
      </c>
      <c r="D37" s="55">
        <v>1</v>
      </c>
      <c r="E37" s="24" t="s">
        <v>39</v>
      </c>
      <c r="F37" s="20"/>
      <c r="G37" s="20">
        <v>1219.01</v>
      </c>
    </row>
    <row r="38" spans="1:7" s="12" customFormat="1" x14ac:dyDescent="0.2">
      <c r="A38" s="17"/>
      <c r="B38" s="27" t="s">
        <v>40</v>
      </c>
      <c r="C38" s="55"/>
      <c r="D38" s="55"/>
      <c r="E38" s="24"/>
      <c r="F38" s="20"/>
      <c r="G38" s="20"/>
    </row>
    <row r="39" spans="1:7" s="12" customFormat="1" x14ac:dyDescent="0.2">
      <c r="A39" s="17"/>
      <c r="B39" s="56" t="s">
        <v>26</v>
      </c>
      <c r="C39" s="55">
        <v>1</v>
      </c>
      <c r="D39" s="20">
        <v>5.0119999999999996</v>
      </c>
      <c r="E39" s="24" t="s">
        <v>29</v>
      </c>
      <c r="F39" s="20">
        <v>715.66499999999996</v>
      </c>
      <c r="G39" s="20">
        <f t="shared" ref="G39" si="1">F39*C39</f>
        <v>715.66499999999996</v>
      </c>
    </row>
    <row r="40" spans="1:7" s="12" customFormat="1" x14ac:dyDescent="0.2">
      <c r="A40" s="17"/>
      <c r="B40" s="27" t="s">
        <v>41</v>
      </c>
      <c r="C40" s="55"/>
      <c r="D40" s="55"/>
      <c r="E40" s="24"/>
      <c r="F40" s="20"/>
      <c r="G40" s="20"/>
    </row>
    <row r="41" spans="1:7" s="12" customFormat="1" x14ac:dyDescent="0.2">
      <c r="A41" s="17"/>
      <c r="B41" s="54" t="s">
        <v>42</v>
      </c>
      <c r="C41" s="55">
        <v>1</v>
      </c>
      <c r="D41" s="20">
        <v>0.17899999999999999</v>
      </c>
      <c r="E41" s="24" t="s">
        <v>27</v>
      </c>
      <c r="F41" s="20">
        <v>205.2</v>
      </c>
      <c r="G41" s="20">
        <f t="shared" ref="G41" si="2">F41*C41</f>
        <v>205.2</v>
      </c>
    </row>
    <row r="42" spans="1:7" s="12" customFormat="1" ht="24.75" customHeight="1" x14ac:dyDescent="0.2">
      <c r="A42" s="17"/>
      <c r="B42" s="82" t="s">
        <v>43</v>
      </c>
      <c r="C42" s="83"/>
      <c r="D42" s="83"/>
      <c r="E42" s="84"/>
      <c r="F42" s="20"/>
      <c r="G42" s="20"/>
    </row>
    <row r="43" spans="1:7" s="12" customFormat="1" x14ac:dyDescent="0.2">
      <c r="A43" s="17"/>
      <c r="B43" s="54" t="s">
        <v>44</v>
      </c>
      <c r="C43" s="55">
        <v>1</v>
      </c>
      <c r="D43" s="20">
        <v>0.17899999999999999</v>
      </c>
      <c r="E43" s="57" t="s">
        <v>45</v>
      </c>
      <c r="F43" s="20">
        <v>214.715</v>
      </c>
      <c r="G43" s="20">
        <f>F43*C43</f>
        <v>214.715</v>
      </c>
    </row>
    <row r="44" spans="1:7" s="12" customFormat="1" hidden="1" x14ac:dyDescent="0.2">
      <c r="A44" s="17"/>
      <c r="B44" s="54" t="s">
        <v>95</v>
      </c>
      <c r="C44" s="55">
        <v>1</v>
      </c>
      <c r="D44" s="55"/>
      <c r="E44" s="57"/>
      <c r="F44" s="20"/>
      <c r="G44" s="20"/>
    </row>
    <row r="45" spans="1:7" s="12" customFormat="1" x14ac:dyDescent="0.2">
      <c r="A45" s="17"/>
      <c r="B45" s="54" t="s">
        <v>93</v>
      </c>
      <c r="C45" s="55">
        <v>1</v>
      </c>
      <c r="D45" s="55">
        <v>2</v>
      </c>
      <c r="E45" s="24" t="s">
        <v>39</v>
      </c>
      <c r="F45" s="20"/>
      <c r="G45" s="20">
        <v>878.77125000000001</v>
      </c>
    </row>
    <row r="46" spans="1:7" s="12" customFormat="1" x14ac:dyDescent="0.2">
      <c r="A46" s="17"/>
      <c r="B46" s="54" t="s">
        <v>46</v>
      </c>
      <c r="C46" s="55">
        <v>1</v>
      </c>
      <c r="D46" s="55">
        <v>3</v>
      </c>
      <c r="E46" s="24" t="s">
        <v>39</v>
      </c>
      <c r="F46" s="20"/>
      <c r="G46" s="20">
        <v>135.12533999999999</v>
      </c>
    </row>
    <row r="47" spans="1:7" s="12" customFormat="1" hidden="1" x14ac:dyDescent="0.2">
      <c r="A47" s="17"/>
      <c r="B47" s="54" t="s">
        <v>99</v>
      </c>
      <c r="C47" s="55">
        <v>1</v>
      </c>
      <c r="D47" s="55"/>
      <c r="E47" s="24"/>
      <c r="F47" s="20"/>
      <c r="G47" s="20"/>
    </row>
    <row r="48" spans="1:7" s="12" customFormat="1" x14ac:dyDescent="0.2">
      <c r="A48" s="17"/>
      <c r="B48" s="27" t="s">
        <v>47</v>
      </c>
      <c r="C48" s="55"/>
      <c r="D48" s="55"/>
      <c r="E48" s="24"/>
      <c r="F48" s="20"/>
      <c r="G48" s="20"/>
    </row>
    <row r="49" spans="1:7" s="12" customFormat="1" x14ac:dyDescent="0.2">
      <c r="A49" s="17"/>
      <c r="B49" s="54" t="s">
        <v>96</v>
      </c>
      <c r="C49" s="55">
        <v>1</v>
      </c>
      <c r="D49" s="55">
        <v>1</v>
      </c>
      <c r="E49" s="24" t="s">
        <v>39</v>
      </c>
      <c r="F49" s="20"/>
      <c r="G49" s="20">
        <v>1922.4645203543898</v>
      </c>
    </row>
    <row r="50" spans="1:7" s="12" customFormat="1" x14ac:dyDescent="0.2">
      <c r="A50" s="17"/>
      <c r="B50" s="54" t="s">
        <v>98</v>
      </c>
      <c r="C50" s="55">
        <v>1</v>
      </c>
      <c r="D50" s="58">
        <v>0.36</v>
      </c>
      <c r="E50" s="24" t="s">
        <v>75</v>
      </c>
      <c r="F50" s="20"/>
      <c r="G50" s="20">
        <v>312.1902</v>
      </c>
    </row>
    <row r="51" spans="1:7" s="12" customFormat="1" x14ac:dyDescent="0.2">
      <c r="A51" s="17"/>
      <c r="B51" s="54" t="s">
        <v>48</v>
      </c>
      <c r="C51" s="55">
        <v>1</v>
      </c>
      <c r="D51" s="55">
        <v>1</v>
      </c>
      <c r="E51" s="24" t="s">
        <v>39</v>
      </c>
      <c r="F51" s="20"/>
      <c r="G51" s="20">
        <v>272.80163076923077</v>
      </c>
    </row>
    <row r="52" spans="1:7" s="12" customFormat="1" x14ac:dyDescent="0.2">
      <c r="A52" s="17"/>
      <c r="B52" s="27" t="s">
        <v>49</v>
      </c>
      <c r="C52" s="23"/>
      <c r="D52" s="23"/>
      <c r="E52" s="23"/>
      <c r="F52" s="23"/>
      <c r="G52" s="23"/>
    </row>
    <row r="53" spans="1:7" s="12" customFormat="1" x14ac:dyDescent="0.2">
      <c r="A53" s="17"/>
      <c r="B53" s="54" t="s">
        <v>50</v>
      </c>
      <c r="C53" s="55">
        <v>7</v>
      </c>
      <c r="D53" s="20">
        <v>0.17899999999999999</v>
      </c>
      <c r="E53" s="24" t="s">
        <v>51</v>
      </c>
      <c r="F53" s="20">
        <v>817.86333333333334</v>
      </c>
      <c r="G53" s="20">
        <f>F53*C53</f>
        <v>5725.0433333333331</v>
      </c>
    </row>
    <row r="54" spans="1:7" s="12" customFormat="1" x14ac:dyDescent="0.2">
      <c r="A54" s="17"/>
      <c r="B54" s="54" t="s">
        <v>52</v>
      </c>
      <c r="C54" s="55">
        <v>7</v>
      </c>
      <c r="D54" s="20">
        <v>1.1100000000000001</v>
      </c>
      <c r="E54" s="24" t="s">
        <v>51</v>
      </c>
      <c r="F54" s="20">
        <v>2022.4675</v>
      </c>
      <c r="G54" s="20">
        <f>F54*C54</f>
        <v>14157.272499999999</v>
      </c>
    </row>
    <row r="55" spans="1:7" s="12" customFormat="1" x14ac:dyDescent="0.2">
      <c r="A55" s="17"/>
      <c r="B55" s="54" t="s">
        <v>53</v>
      </c>
      <c r="C55" s="55">
        <v>1</v>
      </c>
      <c r="D55" s="20">
        <v>9.33</v>
      </c>
      <c r="E55" s="24" t="s">
        <v>54</v>
      </c>
      <c r="F55" s="20">
        <v>15.248081457663449</v>
      </c>
      <c r="G55" s="20">
        <f>F55*D55*C55*100</f>
        <v>14226.459999999997</v>
      </c>
    </row>
    <row r="56" spans="1:7" s="12" customFormat="1" x14ac:dyDescent="0.2">
      <c r="A56" s="17"/>
      <c r="B56" s="54" t="s">
        <v>55</v>
      </c>
      <c r="C56" s="55">
        <v>1</v>
      </c>
      <c r="D56" s="20">
        <v>91.36</v>
      </c>
      <c r="E56" s="24" t="s">
        <v>56</v>
      </c>
      <c r="F56" s="20">
        <v>3.774450525394045</v>
      </c>
      <c r="G56" s="20">
        <f>F56*D56*C56*100</f>
        <v>34483.379999999997</v>
      </c>
    </row>
    <row r="57" spans="1:7" s="12" customFormat="1" x14ac:dyDescent="0.2">
      <c r="A57" s="17"/>
      <c r="B57" s="54" t="s">
        <v>57</v>
      </c>
      <c r="C57" s="55">
        <v>1</v>
      </c>
      <c r="D57" s="20">
        <v>9.33</v>
      </c>
      <c r="E57" s="24" t="s">
        <v>58</v>
      </c>
      <c r="F57" s="20">
        <v>9.0546623794212217E-2</v>
      </c>
      <c r="G57" s="20">
        <f>F57*D57*C57*100</f>
        <v>84.48</v>
      </c>
    </row>
    <row r="58" spans="1:7" s="12" customFormat="1" hidden="1" x14ac:dyDescent="0.2">
      <c r="A58" s="17"/>
      <c r="B58" s="54" t="s">
        <v>59</v>
      </c>
      <c r="C58" s="55">
        <v>1</v>
      </c>
      <c r="D58" s="20"/>
      <c r="E58" s="24" t="s">
        <v>58</v>
      </c>
      <c r="F58" s="20"/>
      <c r="G58" s="20">
        <f t="shared" ref="G58" si="3">F58*D58*C58*100</f>
        <v>0</v>
      </c>
    </row>
    <row r="59" spans="1:7" s="12" customFormat="1" ht="24" hidden="1" x14ac:dyDescent="0.2">
      <c r="A59" s="17"/>
      <c r="B59" s="25" t="s">
        <v>60</v>
      </c>
      <c r="C59" s="24">
        <v>1</v>
      </c>
      <c r="D59" s="55"/>
      <c r="E59" s="24" t="s">
        <v>61</v>
      </c>
      <c r="F59" s="20"/>
      <c r="G59" s="20">
        <f t="shared" ref="G59:G60" si="4">F59*D59*C59</f>
        <v>0</v>
      </c>
    </row>
    <row r="60" spans="1:7" s="12" customFormat="1" hidden="1" x14ac:dyDescent="0.2">
      <c r="A60" s="17"/>
      <c r="B60" s="25" t="s">
        <v>62</v>
      </c>
      <c r="C60" s="24">
        <v>1</v>
      </c>
      <c r="D60" s="55"/>
      <c r="E60" s="24" t="s">
        <v>39</v>
      </c>
      <c r="F60" s="20"/>
      <c r="G60" s="20">
        <f t="shared" si="4"/>
        <v>0</v>
      </c>
    </row>
    <row r="61" spans="1:7" s="12" customFormat="1" hidden="1" x14ac:dyDescent="0.2">
      <c r="A61" s="17"/>
      <c r="B61" s="25"/>
      <c r="C61" s="24">
        <v>1</v>
      </c>
      <c r="D61" s="55"/>
      <c r="E61" s="24"/>
      <c r="F61" s="20"/>
      <c r="G61" s="20"/>
    </row>
    <row r="62" spans="1:7" s="12" customFormat="1" ht="25.5" customHeight="1" x14ac:dyDescent="0.2">
      <c r="A62" s="17"/>
      <c r="B62" s="82" t="s">
        <v>63</v>
      </c>
      <c r="C62" s="83"/>
      <c r="D62" s="83"/>
      <c r="E62" s="84"/>
      <c r="F62" s="23"/>
      <c r="G62" s="23"/>
    </row>
    <row r="63" spans="1:7" s="22" customFormat="1" hidden="1" x14ac:dyDescent="0.2">
      <c r="A63" s="21"/>
      <c r="B63" s="54"/>
      <c r="C63" s="55"/>
      <c r="D63" s="55"/>
      <c r="E63" s="24"/>
      <c r="F63" s="20"/>
      <c r="G63" s="20"/>
    </row>
    <row r="64" spans="1:7" s="12" customFormat="1" x14ac:dyDescent="0.2">
      <c r="A64" s="17"/>
      <c r="B64" s="54" t="s">
        <v>64</v>
      </c>
      <c r="C64" s="55">
        <v>7</v>
      </c>
      <c r="D64" s="55">
        <v>1</v>
      </c>
      <c r="E64" s="24" t="s">
        <v>39</v>
      </c>
      <c r="F64" s="20">
        <v>1000</v>
      </c>
      <c r="G64" s="20">
        <f>F64*D64*C64</f>
        <v>7000</v>
      </c>
    </row>
    <row r="65" spans="1:7" s="12" customFormat="1" ht="24.75" customHeight="1" x14ac:dyDescent="0.2">
      <c r="A65" s="17"/>
      <c r="B65" s="59" t="s">
        <v>212</v>
      </c>
      <c r="C65" s="55">
        <v>1</v>
      </c>
      <c r="D65" s="55">
        <v>3</v>
      </c>
      <c r="E65" s="24" t="s">
        <v>72</v>
      </c>
      <c r="F65" s="20">
        <v>963.11166666666668</v>
      </c>
      <c r="G65" s="20">
        <f>F65*D65</f>
        <v>2889.335</v>
      </c>
    </row>
    <row r="66" spans="1:7" s="12" customFormat="1" ht="24" x14ac:dyDescent="0.2">
      <c r="A66" s="17"/>
      <c r="B66" s="25" t="s">
        <v>213</v>
      </c>
      <c r="C66" s="55">
        <v>1</v>
      </c>
      <c r="D66" s="55">
        <v>8</v>
      </c>
      <c r="E66" s="24" t="s">
        <v>39</v>
      </c>
      <c r="F66" s="20">
        <v>840.34333333333336</v>
      </c>
      <c r="G66" s="20">
        <f>F66*D66</f>
        <v>6722.7466666666669</v>
      </c>
    </row>
    <row r="67" spans="1:7" s="12" customFormat="1" x14ac:dyDescent="0.2">
      <c r="A67" s="17"/>
      <c r="B67" s="25" t="s">
        <v>105</v>
      </c>
      <c r="C67" s="55">
        <v>1</v>
      </c>
      <c r="D67" s="55">
        <v>1</v>
      </c>
      <c r="E67" s="24" t="s">
        <v>39</v>
      </c>
      <c r="F67" s="20"/>
      <c r="G67" s="20">
        <v>7080</v>
      </c>
    </row>
    <row r="68" spans="1:7" s="12" customFormat="1" ht="24" hidden="1" x14ac:dyDescent="0.2">
      <c r="A68" s="17"/>
      <c r="B68" s="25" t="s">
        <v>103</v>
      </c>
      <c r="C68" s="55">
        <v>1</v>
      </c>
      <c r="D68" s="55">
        <v>1</v>
      </c>
      <c r="E68" s="24" t="s">
        <v>39</v>
      </c>
      <c r="F68" s="20"/>
      <c r="G68" s="20">
        <v>0</v>
      </c>
    </row>
    <row r="69" spans="1:7" s="12" customFormat="1" x14ac:dyDescent="0.2">
      <c r="A69" s="17"/>
      <c r="B69" s="25" t="s">
        <v>94</v>
      </c>
      <c r="C69" s="55">
        <v>1</v>
      </c>
      <c r="D69" s="55">
        <v>1</v>
      </c>
      <c r="E69" s="24" t="s">
        <v>39</v>
      </c>
      <c r="F69" s="20"/>
      <c r="G69" s="20">
        <v>2020.74</v>
      </c>
    </row>
    <row r="70" spans="1:7" s="12" customFormat="1" x14ac:dyDescent="0.2">
      <c r="A70" s="17"/>
      <c r="B70" s="23" t="s">
        <v>65</v>
      </c>
      <c r="C70" s="23"/>
      <c r="D70" s="23"/>
      <c r="E70" s="23"/>
      <c r="F70" s="23"/>
      <c r="G70" s="23"/>
    </row>
    <row r="71" spans="1:7" s="12" customFormat="1" ht="24" x14ac:dyDescent="0.2">
      <c r="A71" s="17"/>
      <c r="B71" s="25" t="s">
        <v>66</v>
      </c>
      <c r="C71" s="55">
        <v>1</v>
      </c>
      <c r="D71" s="20">
        <v>0.51700000000000002</v>
      </c>
      <c r="E71" s="28" t="s">
        <v>67</v>
      </c>
      <c r="F71" s="20">
        <v>2064.87</v>
      </c>
      <c r="G71" s="20">
        <f>F71*C71</f>
        <v>2064.87</v>
      </c>
    </row>
    <row r="72" spans="1:7" s="12" customFormat="1" ht="24" x14ac:dyDescent="0.2">
      <c r="A72" s="17"/>
      <c r="B72" s="25" t="s">
        <v>68</v>
      </c>
      <c r="C72" s="55">
        <v>1</v>
      </c>
      <c r="D72" s="20">
        <v>0.12</v>
      </c>
      <c r="E72" s="24" t="s">
        <v>69</v>
      </c>
      <c r="F72" s="20">
        <v>527.20500000000004</v>
      </c>
      <c r="G72" s="20">
        <f>F72*C72</f>
        <v>527.20500000000004</v>
      </c>
    </row>
    <row r="73" spans="1:7" s="12" customFormat="1" hidden="1" x14ac:dyDescent="0.2">
      <c r="A73" s="17"/>
      <c r="B73" s="54"/>
      <c r="C73" s="55"/>
      <c r="D73" s="55"/>
      <c r="E73" s="24"/>
      <c r="F73" s="20"/>
      <c r="G73" s="20"/>
    </row>
    <row r="74" spans="1:7" s="12" customFormat="1" hidden="1" x14ac:dyDescent="0.2">
      <c r="A74" s="17"/>
      <c r="B74" s="23"/>
      <c r="C74" s="23"/>
      <c r="D74" s="23"/>
      <c r="E74" s="23"/>
      <c r="F74" s="23"/>
      <c r="G74" s="23"/>
    </row>
    <row r="75" spans="1:7" s="12" customFormat="1" hidden="1" x14ac:dyDescent="0.2">
      <c r="A75" s="17"/>
      <c r="B75" s="23"/>
      <c r="C75" s="23"/>
      <c r="D75" s="23"/>
      <c r="E75" s="23"/>
      <c r="F75" s="23"/>
      <c r="G75" s="23"/>
    </row>
    <row r="76" spans="1:7" s="12" customFormat="1" hidden="1" x14ac:dyDescent="0.2">
      <c r="A76" s="17"/>
      <c r="B76" s="23"/>
      <c r="C76" s="23"/>
      <c r="D76" s="23"/>
      <c r="E76" s="23"/>
      <c r="F76" s="23"/>
      <c r="G76" s="23"/>
    </row>
    <row r="77" spans="1:7" s="12" customFormat="1" hidden="1" x14ac:dyDescent="0.2">
      <c r="A77" s="17"/>
      <c r="B77" s="23"/>
      <c r="C77" s="23"/>
      <c r="D77" s="23"/>
      <c r="E77" s="23"/>
      <c r="F77" s="23"/>
      <c r="G77" s="23"/>
    </row>
    <row r="78" spans="1:7" s="12" customFormat="1" hidden="1" x14ac:dyDescent="0.2">
      <c r="A78" s="17"/>
      <c r="B78" s="23"/>
      <c r="C78" s="23"/>
      <c r="D78" s="23"/>
      <c r="E78" s="23"/>
      <c r="F78" s="23"/>
      <c r="G78" s="23"/>
    </row>
    <row r="79" spans="1:7" s="12" customFormat="1" hidden="1" x14ac:dyDescent="0.2">
      <c r="A79" s="17"/>
      <c r="B79" s="23"/>
      <c r="C79" s="23"/>
      <c r="D79" s="23"/>
      <c r="E79" s="23"/>
      <c r="F79" s="23"/>
      <c r="G79" s="23"/>
    </row>
    <row r="80" spans="1:7" s="12" customFormat="1" hidden="1" x14ac:dyDescent="0.2">
      <c r="A80" s="17"/>
      <c r="B80" s="60"/>
      <c r="C80" s="23"/>
      <c r="D80" s="23"/>
      <c r="E80" s="23"/>
      <c r="F80" s="23"/>
      <c r="G80" s="23"/>
    </row>
    <row r="81" spans="1:7" s="12" customFormat="1" hidden="1" x14ac:dyDescent="0.2">
      <c r="A81" s="17"/>
      <c r="B81" s="54"/>
      <c r="C81" s="55"/>
      <c r="D81" s="24"/>
      <c r="E81" s="24"/>
      <c r="F81" s="20"/>
      <c r="G81" s="20"/>
    </row>
    <row r="82" spans="1:7" s="12" customFormat="1" hidden="1" x14ac:dyDescent="0.2">
      <c r="A82" s="17"/>
      <c r="B82" s="61"/>
      <c r="C82" s="23"/>
      <c r="D82" s="23"/>
      <c r="E82" s="23"/>
      <c r="F82" s="23"/>
      <c r="G82" s="23"/>
    </row>
    <row r="83" spans="1:7" s="12" customFormat="1" hidden="1" x14ac:dyDescent="0.2">
      <c r="A83" s="17"/>
      <c r="B83" s="54"/>
      <c r="C83" s="55"/>
      <c r="D83" s="24"/>
      <c r="E83" s="24"/>
      <c r="F83" s="20"/>
      <c r="G83" s="20"/>
    </row>
    <row r="84" spans="1:7" s="12" customFormat="1" hidden="1" x14ac:dyDescent="0.2">
      <c r="A84" s="17"/>
      <c r="B84" s="54"/>
      <c r="C84" s="55"/>
      <c r="D84" s="24"/>
      <c r="E84" s="24"/>
      <c r="F84" s="20"/>
      <c r="G84" s="20"/>
    </row>
    <row r="85" spans="1:7" s="12" customFormat="1" hidden="1" x14ac:dyDescent="0.2">
      <c r="A85" s="17"/>
      <c r="B85" s="54"/>
      <c r="C85" s="55"/>
      <c r="D85" s="55"/>
      <c r="E85" s="24"/>
      <c r="F85" s="20"/>
      <c r="G85" s="20"/>
    </row>
    <row r="86" spans="1:7" s="12" customFormat="1" x14ac:dyDescent="0.2">
      <c r="A86" s="17"/>
      <c r="B86" s="27" t="s">
        <v>70</v>
      </c>
      <c r="C86" s="24"/>
      <c r="D86" s="24"/>
      <c r="E86" s="24"/>
      <c r="F86" s="24"/>
      <c r="G86" s="24"/>
    </row>
    <row r="87" spans="1:7" s="12" customFormat="1" ht="25.5" x14ac:dyDescent="0.2">
      <c r="A87" s="17"/>
      <c r="B87" s="62" t="s">
        <v>214</v>
      </c>
      <c r="C87" s="26">
        <v>124</v>
      </c>
      <c r="D87" s="24">
        <v>147.86000000000001</v>
      </c>
      <c r="E87" s="24" t="s">
        <v>71</v>
      </c>
      <c r="F87" s="20">
        <v>2.961646947430399</v>
      </c>
      <c r="G87" s="20">
        <f>C87*D87*F87</f>
        <v>54300.730588235303</v>
      </c>
    </row>
    <row r="88" spans="1:7" s="12" customFormat="1" ht="25.5" x14ac:dyDescent="0.2">
      <c r="A88" s="17"/>
      <c r="B88" s="62" t="s">
        <v>215</v>
      </c>
      <c r="C88" s="26">
        <v>85</v>
      </c>
      <c r="D88" s="24">
        <v>49.29</v>
      </c>
      <c r="E88" s="24" t="s">
        <v>71</v>
      </c>
      <c r="F88" s="20">
        <v>2.2483447967676957</v>
      </c>
      <c r="G88" s="20">
        <f t="shared" ref="G88:G105" si="5">C88*D88*F88</f>
        <v>9419.7777777777756</v>
      </c>
    </row>
    <row r="89" spans="1:7" s="12" customFormat="1" ht="25.5" x14ac:dyDescent="0.2">
      <c r="A89" s="17"/>
      <c r="B89" s="62" t="s">
        <v>216</v>
      </c>
      <c r="C89" s="26">
        <v>14</v>
      </c>
      <c r="D89" s="24">
        <v>147.86000000000001</v>
      </c>
      <c r="E89" s="24" t="s">
        <v>71</v>
      </c>
      <c r="F89" s="20">
        <v>7.4863017944902817</v>
      </c>
      <c r="G89" s="20">
        <f t="shared" si="5"/>
        <v>15496.944166666663</v>
      </c>
    </row>
    <row r="90" spans="1:7" s="12" customFormat="1" ht="25.5" x14ac:dyDescent="0.2">
      <c r="A90" s="17"/>
      <c r="B90" s="62" t="s">
        <v>217</v>
      </c>
      <c r="C90" s="26">
        <v>14</v>
      </c>
      <c r="D90" s="24">
        <v>49.29</v>
      </c>
      <c r="E90" s="24" t="s">
        <v>71</v>
      </c>
      <c r="F90" s="20">
        <v>6.1139937106918234</v>
      </c>
      <c r="G90" s="20">
        <f t="shared" si="5"/>
        <v>4219.0224999999991</v>
      </c>
    </row>
    <row r="91" spans="1:7" s="12" customFormat="1" x14ac:dyDescent="0.2">
      <c r="A91" s="17"/>
      <c r="B91" s="62" t="s">
        <v>218</v>
      </c>
      <c r="C91" s="26">
        <v>1</v>
      </c>
      <c r="D91" s="24">
        <v>276</v>
      </c>
      <c r="E91" s="28" t="s">
        <v>71</v>
      </c>
      <c r="F91" s="20">
        <v>5.073115942028986</v>
      </c>
      <c r="G91" s="20">
        <f t="shared" si="5"/>
        <v>1400.18</v>
      </c>
    </row>
    <row r="92" spans="1:7" s="12" customFormat="1" x14ac:dyDescent="0.2">
      <c r="A92" s="17"/>
      <c r="B92" s="62" t="s">
        <v>219</v>
      </c>
      <c r="C92" s="26">
        <v>1</v>
      </c>
      <c r="D92" s="24">
        <v>197.15</v>
      </c>
      <c r="E92" s="28" t="s">
        <v>71</v>
      </c>
      <c r="F92" s="20">
        <v>3.502054273395891</v>
      </c>
      <c r="G92" s="20">
        <f t="shared" si="5"/>
        <v>690.43</v>
      </c>
    </row>
    <row r="93" spans="1:7" s="12" customFormat="1" x14ac:dyDescent="0.2">
      <c r="A93" s="17"/>
      <c r="B93" s="62" t="s">
        <v>220</v>
      </c>
      <c r="C93" s="26">
        <v>1</v>
      </c>
      <c r="D93" s="24">
        <v>3.75</v>
      </c>
      <c r="E93" s="28" t="s">
        <v>71</v>
      </c>
      <c r="F93" s="20">
        <v>0.53599999999999992</v>
      </c>
      <c r="G93" s="20">
        <f t="shared" si="5"/>
        <v>2.0099999999999998</v>
      </c>
    </row>
    <row r="94" spans="1:7" s="12" customFormat="1" x14ac:dyDescent="0.2">
      <c r="A94" s="17"/>
      <c r="B94" s="62" t="s">
        <v>221</v>
      </c>
      <c r="C94" s="26">
        <v>1</v>
      </c>
      <c r="D94" s="24">
        <v>13.25</v>
      </c>
      <c r="E94" s="28" t="s">
        <v>71</v>
      </c>
      <c r="F94" s="20">
        <v>8.4109433962264148</v>
      </c>
      <c r="G94" s="20">
        <f t="shared" si="5"/>
        <v>111.44499999999999</v>
      </c>
    </row>
    <row r="95" spans="1:7" s="12" customFormat="1" ht="63.75" x14ac:dyDescent="0.2">
      <c r="A95" s="17"/>
      <c r="B95" s="62" t="s">
        <v>222</v>
      </c>
      <c r="C95" s="26">
        <v>0</v>
      </c>
      <c r="D95" s="24">
        <v>0</v>
      </c>
      <c r="E95" s="28">
        <v>0</v>
      </c>
      <c r="F95" s="20">
        <v>0</v>
      </c>
      <c r="G95" s="20">
        <f t="shared" si="5"/>
        <v>0</v>
      </c>
    </row>
    <row r="96" spans="1:7" s="12" customFormat="1" x14ac:dyDescent="0.2">
      <c r="A96" s="17"/>
      <c r="B96" s="62" t="s">
        <v>223</v>
      </c>
      <c r="C96" s="26">
        <v>1</v>
      </c>
      <c r="D96" s="24">
        <v>4</v>
      </c>
      <c r="E96" s="28" t="s">
        <v>71</v>
      </c>
      <c r="F96" s="20">
        <v>7.0575000000000001</v>
      </c>
      <c r="G96" s="20">
        <f t="shared" si="5"/>
        <v>28.23</v>
      </c>
    </row>
    <row r="97" spans="1:7" s="12" customFormat="1" x14ac:dyDescent="0.2">
      <c r="A97" s="17"/>
      <c r="B97" s="62" t="s">
        <v>224</v>
      </c>
      <c r="C97" s="26">
        <v>1</v>
      </c>
      <c r="D97" s="24">
        <v>8</v>
      </c>
      <c r="E97" s="28" t="s">
        <v>71</v>
      </c>
      <c r="F97" s="20">
        <v>7.0575000000000001</v>
      </c>
      <c r="G97" s="20">
        <f t="shared" si="5"/>
        <v>56.46</v>
      </c>
    </row>
    <row r="98" spans="1:7" s="12" customFormat="1" x14ac:dyDescent="0.2">
      <c r="A98" s="17"/>
      <c r="B98" s="62" t="s">
        <v>225</v>
      </c>
      <c r="C98" s="26">
        <v>14</v>
      </c>
      <c r="D98" s="24">
        <v>11.4</v>
      </c>
      <c r="E98" s="28" t="s">
        <v>71</v>
      </c>
      <c r="F98" s="20">
        <v>6.0663377192982457</v>
      </c>
      <c r="G98" s="20">
        <f t="shared" si="5"/>
        <v>968.1875</v>
      </c>
    </row>
    <row r="99" spans="1:7" s="12" customFormat="1" ht="25.5" x14ac:dyDescent="0.2">
      <c r="A99" s="17"/>
      <c r="B99" s="62" t="s">
        <v>226</v>
      </c>
      <c r="C99" s="26">
        <v>1</v>
      </c>
      <c r="D99" s="24">
        <v>13.2</v>
      </c>
      <c r="E99" s="28" t="s">
        <v>71</v>
      </c>
      <c r="F99" s="20">
        <v>4.4893939393939393</v>
      </c>
      <c r="G99" s="20">
        <f t="shared" si="5"/>
        <v>59.26</v>
      </c>
    </row>
    <row r="100" spans="1:7" s="12" customFormat="1" x14ac:dyDescent="0.2">
      <c r="A100" s="17"/>
      <c r="B100" s="62" t="s">
        <v>227</v>
      </c>
      <c r="C100" s="26">
        <v>1</v>
      </c>
      <c r="D100" s="24">
        <v>3.3</v>
      </c>
      <c r="E100" s="28" t="s">
        <v>71</v>
      </c>
      <c r="F100" s="20">
        <v>0.53636363636363638</v>
      </c>
      <c r="G100" s="20">
        <f t="shared" si="5"/>
        <v>1.77</v>
      </c>
    </row>
    <row r="101" spans="1:7" s="12" customFormat="1" x14ac:dyDescent="0.2">
      <c r="A101" s="17"/>
      <c r="B101" s="62" t="s">
        <v>228</v>
      </c>
      <c r="C101" s="26">
        <v>1</v>
      </c>
      <c r="D101" s="24">
        <v>36</v>
      </c>
      <c r="E101" s="28" t="s">
        <v>71</v>
      </c>
      <c r="F101" s="20">
        <v>7.7822222222222228</v>
      </c>
      <c r="G101" s="20">
        <f t="shared" si="5"/>
        <v>280.16000000000003</v>
      </c>
    </row>
    <row r="102" spans="1:7" s="12" customFormat="1" hidden="1" x14ac:dyDescent="0.2">
      <c r="A102" s="17"/>
      <c r="B102" s="62" t="s">
        <v>229</v>
      </c>
      <c r="C102" s="26">
        <v>0</v>
      </c>
      <c r="D102" s="24">
        <v>0</v>
      </c>
      <c r="E102" s="28" t="s">
        <v>71</v>
      </c>
      <c r="F102" s="20">
        <v>0</v>
      </c>
      <c r="G102" s="20">
        <f t="shared" si="5"/>
        <v>0</v>
      </c>
    </row>
    <row r="103" spans="1:7" s="12" customFormat="1" hidden="1" x14ac:dyDescent="0.2">
      <c r="A103" s="17"/>
      <c r="B103" s="62" t="s">
        <v>229</v>
      </c>
      <c r="C103" s="26">
        <v>0</v>
      </c>
      <c r="D103" s="24">
        <v>46.800000000000004</v>
      </c>
      <c r="E103" s="28" t="s">
        <v>71</v>
      </c>
      <c r="F103" s="20">
        <v>16.420512820512819</v>
      </c>
      <c r="G103" s="20">
        <f t="shared" si="5"/>
        <v>0</v>
      </c>
    </row>
    <row r="104" spans="1:7" s="12" customFormat="1" hidden="1" x14ac:dyDescent="0.2">
      <c r="A104" s="17"/>
      <c r="B104" s="62" t="s">
        <v>230</v>
      </c>
      <c r="C104" s="26">
        <v>0</v>
      </c>
      <c r="D104" s="24">
        <v>24</v>
      </c>
      <c r="E104" s="28" t="s">
        <v>39</v>
      </c>
      <c r="F104" s="20">
        <v>78.639166666666668</v>
      </c>
      <c r="G104" s="20">
        <f t="shared" si="5"/>
        <v>0</v>
      </c>
    </row>
    <row r="105" spans="1:7" s="12" customFormat="1" ht="25.5" hidden="1" x14ac:dyDescent="0.2">
      <c r="A105" s="17"/>
      <c r="B105" s="62" t="s">
        <v>231</v>
      </c>
      <c r="C105" s="26">
        <v>0</v>
      </c>
      <c r="D105" s="24">
        <v>16.8</v>
      </c>
      <c r="E105" s="28" t="s">
        <v>72</v>
      </c>
      <c r="F105" s="20">
        <v>220.71666666666667</v>
      </c>
      <c r="G105" s="20">
        <f t="shared" si="5"/>
        <v>0</v>
      </c>
    </row>
    <row r="106" spans="1:7" s="12" customFormat="1" x14ac:dyDescent="0.2">
      <c r="A106" s="17"/>
      <c r="B106" s="23" t="s">
        <v>73</v>
      </c>
      <c r="C106" s="24"/>
      <c r="D106" s="24"/>
      <c r="E106" s="24"/>
      <c r="F106" s="24"/>
      <c r="G106" s="24"/>
    </row>
    <row r="107" spans="1:7" s="12" customFormat="1" x14ac:dyDescent="0.2">
      <c r="A107" s="17"/>
      <c r="B107" s="23" t="s">
        <v>74</v>
      </c>
      <c r="C107" s="24"/>
      <c r="D107" s="24"/>
      <c r="E107" s="24"/>
      <c r="F107" s="24"/>
      <c r="G107" s="24"/>
    </row>
    <row r="108" spans="1:7" s="12" customFormat="1" ht="38.25" hidden="1" x14ac:dyDescent="0.2">
      <c r="A108" s="17"/>
      <c r="B108" s="62" t="s">
        <v>232</v>
      </c>
      <c r="C108" s="26">
        <v>0</v>
      </c>
      <c r="D108" s="24">
        <v>0</v>
      </c>
      <c r="E108" s="24" t="s">
        <v>39</v>
      </c>
      <c r="F108" s="20">
        <v>0</v>
      </c>
      <c r="G108" s="20">
        <f>C108*D108*F108</f>
        <v>0</v>
      </c>
    </row>
    <row r="109" spans="1:7" s="12" customFormat="1" ht="25.5" x14ac:dyDescent="0.2">
      <c r="A109" s="17"/>
      <c r="B109" s="62" t="s">
        <v>233</v>
      </c>
      <c r="C109" s="26">
        <v>3</v>
      </c>
      <c r="D109" s="24">
        <v>1</v>
      </c>
      <c r="E109" s="24" t="s">
        <v>39</v>
      </c>
      <c r="F109" s="20">
        <v>33.281666666666666</v>
      </c>
      <c r="G109" s="20">
        <f t="shared" ref="G109:G126" si="6">C109*D109*F109</f>
        <v>99.844999999999999</v>
      </c>
    </row>
    <row r="110" spans="1:7" s="12" customFormat="1" ht="25.5" hidden="1" x14ac:dyDescent="0.2">
      <c r="A110" s="17"/>
      <c r="B110" s="62" t="s">
        <v>234</v>
      </c>
      <c r="C110" s="26">
        <v>0</v>
      </c>
      <c r="D110" s="24">
        <v>0</v>
      </c>
      <c r="E110" s="24"/>
      <c r="F110" s="20">
        <v>0</v>
      </c>
      <c r="G110" s="20">
        <f t="shared" si="6"/>
        <v>0</v>
      </c>
    </row>
    <row r="111" spans="1:7" s="12" customFormat="1" x14ac:dyDescent="0.2">
      <c r="A111" s="17"/>
      <c r="B111" s="62" t="s">
        <v>185</v>
      </c>
      <c r="C111" s="26">
        <v>8</v>
      </c>
      <c r="D111" s="24">
        <v>704</v>
      </c>
      <c r="E111" s="24" t="s">
        <v>71</v>
      </c>
      <c r="F111" s="20">
        <v>0.69519034090909093</v>
      </c>
      <c r="G111" s="20">
        <f t="shared" si="6"/>
        <v>3915.3119999999999</v>
      </c>
    </row>
    <row r="112" spans="1:7" s="12" customFormat="1" ht="13.5" customHeight="1" x14ac:dyDescent="0.2">
      <c r="A112" s="17"/>
      <c r="B112" s="63" t="s">
        <v>235</v>
      </c>
      <c r="C112" s="26">
        <v>8</v>
      </c>
      <c r="D112" s="24">
        <v>352</v>
      </c>
      <c r="E112" s="24" t="s">
        <v>71</v>
      </c>
      <c r="F112" s="20">
        <v>2.9717656250000002</v>
      </c>
      <c r="G112" s="20">
        <f t="shared" si="6"/>
        <v>8368.4920000000002</v>
      </c>
    </row>
    <row r="113" spans="1:7" s="12" customFormat="1" ht="24" x14ac:dyDescent="0.2">
      <c r="A113" s="17"/>
      <c r="B113" s="25" t="s">
        <v>106</v>
      </c>
      <c r="C113" s="26">
        <v>1</v>
      </c>
      <c r="D113" s="20">
        <v>0.11264</v>
      </c>
      <c r="E113" s="24" t="s">
        <v>75</v>
      </c>
      <c r="F113" s="20">
        <v>295.33617424242425</v>
      </c>
      <c r="G113" s="20">
        <f>C113*D113*F113</f>
        <v>33.266666666666666</v>
      </c>
    </row>
    <row r="114" spans="1:7" s="12" customFormat="1" ht="13.5" customHeight="1" x14ac:dyDescent="0.2">
      <c r="A114" s="17"/>
      <c r="B114" s="63" t="s">
        <v>189</v>
      </c>
      <c r="C114" s="26">
        <v>8</v>
      </c>
      <c r="D114" s="24">
        <v>7.04</v>
      </c>
      <c r="E114" s="24" t="s">
        <v>71</v>
      </c>
      <c r="F114" s="20">
        <v>1.6407433712121213</v>
      </c>
      <c r="G114" s="20">
        <f t="shared" si="6"/>
        <v>92.40666666666668</v>
      </c>
    </row>
    <row r="115" spans="1:7" s="12" customFormat="1" ht="25.5" x14ac:dyDescent="0.2">
      <c r="A115" s="17"/>
      <c r="B115" s="62" t="s">
        <v>236</v>
      </c>
      <c r="C115" s="26">
        <v>2</v>
      </c>
      <c r="D115" s="20">
        <v>7.04</v>
      </c>
      <c r="E115" s="24" t="s">
        <v>71</v>
      </c>
      <c r="F115" s="20">
        <v>21.38955965909091</v>
      </c>
      <c r="G115" s="20">
        <f>C115*D115*F115</f>
        <v>301.16500000000002</v>
      </c>
    </row>
    <row r="116" spans="1:7" s="12" customFormat="1" x14ac:dyDescent="0.2">
      <c r="A116" s="17"/>
      <c r="B116" s="62" t="s">
        <v>191</v>
      </c>
      <c r="C116" s="26">
        <v>2</v>
      </c>
      <c r="D116" s="24">
        <v>7.04</v>
      </c>
      <c r="E116" s="24" t="s">
        <v>71</v>
      </c>
      <c r="F116" s="20">
        <v>19.501420454545453</v>
      </c>
      <c r="G116" s="20">
        <f t="shared" si="6"/>
        <v>274.58</v>
      </c>
    </row>
    <row r="117" spans="1:7" s="12" customFormat="1" x14ac:dyDescent="0.2">
      <c r="A117" s="17"/>
      <c r="B117" s="62" t="s">
        <v>188</v>
      </c>
      <c r="C117" s="26">
        <v>8</v>
      </c>
      <c r="D117" s="24">
        <v>704</v>
      </c>
      <c r="E117" s="24" t="s">
        <v>71</v>
      </c>
      <c r="F117" s="20">
        <v>0.44379083806818181</v>
      </c>
      <c r="G117" s="20">
        <f t="shared" si="6"/>
        <v>2499.4299999999998</v>
      </c>
    </row>
    <row r="118" spans="1:7" s="12" customFormat="1" ht="25.5" x14ac:dyDescent="0.2">
      <c r="A118" s="17"/>
      <c r="B118" s="62" t="s">
        <v>237</v>
      </c>
      <c r="C118" s="26">
        <v>5</v>
      </c>
      <c r="D118" s="24">
        <v>352</v>
      </c>
      <c r="E118" s="24" t="s">
        <v>71</v>
      </c>
      <c r="F118" s="20">
        <v>3.0027982954545451</v>
      </c>
      <c r="G118" s="20">
        <f t="shared" si="6"/>
        <v>5284.9249999999993</v>
      </c>
    </row>
    <row r="119" spans="1:7" s="12" customFormat="1" x14ac:dyDescent="0.2">
      <c r="A119" s="17"/>
      <c r="B119" s="62" t="s">
        <v>238</v>
      </c>
      <c r="C119" s="26">
        <v>1</v>
      </c>
      <c r="D119" s="24">
        <v>5.3999999999999995</v>
      </c>
      <c r="E119" s="24" t="s">
        <v>75</v>
      </c>
      <c r="F119" s="20">
        <v>110.93888888888891</v>
      </c>
      <c r="G119" s="20">
        <f t="shared" si="6"/>
        <v>599.07000000000005</v>
      </c>
    </row>
    <row r="120" spans="1:7" s="12" customFormat="1" x14ac:dyDescent="0.2">
      <c r="A120" s="17"/>
      <c r="B120" s="62" t="s">
        <v>239</v>
      </c>
      <c r="C120" s="26">
        <v>1</v>
      </c>
      <c r="D120" s="24">
        <v>5.3999999999999995</v>
      </c>
      <c r="E120" s="24" t="s">
        <v>75</v>
      </c>
      <c r="F120" s="20">
        <v>166.41111111111113</v>
      </c>
      <c r="G120" s="20">
        <f t="shared" si="6"/>
        <v>898.62</v>
      </c>
    </row>
    <row r="121" spans="1:7" s="12" customFormat="1" x14ac:dyDescent="0.2">
      <c r="A121" s="17"/>
      <c r="B121" s="62" t="s">
        <v>190</v>
      </c>
      <c r="C121" s="26">
        <v>1</v>
      </c>
      <c r="D121" s="24">
        <v>127</v>
      </c>
      <c r="E121" s="24" t="s">
        <v>71</v>
      </c>
      <c r="F121" s="20">
        <v>2.7515748031496061</v>
      </c>
      <c r="G121" s="20">
        <f t="shared" si="6"/>
        <v>349.45</v>
      </c>
    </row>
    <row r="122" spans="1:7" s="12" customFormat="1" ht="25.5" hidden="1" x14ac:dyDescent="0.2">
      <c r="A122" s="17"/>
      <c r="B122" s="62" t="s">
        <v>240</v>
      </c>
      <c r="C122" s="26">
        <v>0</v>
      </c>
      <c r="D122" s="24">
        <v>0</v>
      </c>
      <c r="E122" s="24">
        <v>0</v>
      </c>
      <c r="F122" s="20">
        <v>0</v>
      </c>
      <c r="G122" s="20">
        <f t="shared" si="6"/>
        <v>0</v>
      </c>
    </row>
    <row r="123" spans="1:7" s="12" customFormat="1" x14ac:dyDescent="0.2">
      <c r="A123" s="17"/>
      <c r="B123" s="62" t="s">
        <v>195</v>
      </c>
      <c r="C123" s="26">
        <v>77</v>
      </c>
      <c r="D123" s="24">
        <v>3</v>
      </c>
      <c r="E123" s="24" t="s">
        <v>39</v>
      </c>
      <c r="F123" s="20">
        <v>14.036899999999999</v>
      </c>
      <c r="G123" s="20">
        <f t="shared" si="6"/>
        <v>3242.5238999999997</v>
      </c>
    </row>
    <row r="124" spans="1:7" s="12" customFormat="1" ht="25.5" hidden="1" x14ac:dyDescent="0.2">
      <c r="A124" s="17"/>
      <c r="B124" s="62" t="s">
        <v>241</v>
      </c>
      <c r="C124" s="26">
        <v>0</v>
      </c>
      <c r="D124" s="24">
        <v>0</v>
      </c>
      <c r="E124" s="24">
        <v>0</v>
      </c>
      <c r="F124" s="20">
        <v>0</v>
      </c>
      <c r="G124" s="20">
        <f t="shared" si="6"/>
        <v>0</v>
      </c>
    </row>
    <row r="125" spans="1:7" s="12" customFormat="1" x14ac:dyDescent="0.2">
      <c r="A125" s="17"/>
      <c r="B125" s="62" t="s">
        <v>193</v>
      </c>
      <c r="C125" s="26">
        <v>12</v>
      </c>
      <c r="D125" s="24">
        <v>36</v>
      </c>
      <c r="E125" s="24" t="s">
        <v>71</v>
      </c>
      <c r="F125" s="20">
        <v>3.9384111111111109</v>
      </c>
      <c r="G125" s="20">
        <f t="shared" si="6"/>
        <v>1701.3935999999999</v>
      </c>
    </row>
    <row r="126" spans="1:7" s="12" customFormat="1" hidden="1" x14ac:dyDescent="0.2">
      <c r="A126" s="17"/>
      <c r="B126" s="62" t="s">
        <v>242</v>
      </c>
      <c r="C126" s="26">
        <v>0</v>
      </c>
      <c r="D126" s="24">
        <v>0</v>
      </c>
      <c r="E126" s="24" t="s">
        <v>39</v>
      </c>
      <c r="F126" s="20">
        <v>0</v>
      </c>
      <c r="G126" s="20">
        <f t="shared" si="6"/>
        <v>0</v>
      </c>
    </row>
    <row r="127" spans="1:7" s="12" customFormat="1" hidden="1" x14ac:dyDescent="0.2">
      <c r="A127" s="17"/>
      <c r="B127" s="25" t="s">
        <v>107</v>
      </c>
      <c r="C127" s="26">
        <v>1</v>
      </c>
      <c r="D127" s="20">
        <v>3</v>
      </c>
      <c r="E127" s="24" t="s">
        <v>39</v>
      </c>
      <c r="F127" s="20">
        <v>223.05957446808512</v>
      </c>
      <c r="G127" s="20">
        <f>C127*D127*F127*0</f>
        <v>0</v>
      </c>
    </row>
    <row r="128" spans="1:7" s="12" customFormat="1" x14ac:dyDescent="0.2">
      <c r="A128" s="17"/>
      <c r="B128" s="27" t="s">
        <v>76</v>
      </c>
      <c r="C128" s="26"/>
      <c r="D128" s="20"/>
      <c r="E128" s="24"/>
      <c r="F128" s="20"/>
      <c r="G128" s="20"/>
    </row>
    <row r="129" spans="1:7" s="12" customFormat="1" hidden="1" x14ac:dyDescent="0.2">
      <c r="A129" s="17"/>
      <c r="B129" s="62" t="s">
        <v>243</v>
      </c>
      <c r="C129" s="26">
        <v>0</v>
      </c>
      <c r="D129" s="24">
        <v>0</v>
      </c>
      <c r="E129" s="24" t="s">
        <v>71</v>
      </c>
      <c r="F129" s="20">
        <v>0</v>
      </c>
      <c r="G129" s="20">
        <f t="shared" ref="G129" si="7">C129*D129*F129</f>
        <v>0</v>
      </c>
    </row>
    <row r="130" spans="1:7" s="12" customFormat="1" ht="25.5" x14ac:dyDescent="0.2">
      <c r="A130" s="17"/>
      <c r="B130" s="62" t="s">
        <v>244</v>
      </c>
      <c r="C130" s="26">
        <v>36</v>
      </c>
      <c r="D130" s="24">
        <v>704</v>
      </c>
      <c r="E130" s="24" t="s">
        <v>71</v>
      </c>
      <c r="F130" s="20">
        <v>0.3995039335664336</v>
      </c>
      <c r="G130" s="20">
        <f>C130*D130*F130</f>
        <v>10125.027692307693</v>
      </c>
    </row>
    <row r="131" spans="1:7" s="12" customFormat="1" hidden="1" x14ac:dyDescent="0.2">
      <c r="A131" s="17"/>
      <c r="B131" s="62" t="s">
        <v>190</v>
      </c>
      <c r="C131" s="26">
        <v>0</v>
      </c>
      <c r="D131" s="24">
        <v>127</v>
      </c>
      <c r="E131" s="24" t="s">
        <v>71</v>
      </c>
      <c r="F131" s="20">
        <v>10.613779527559055</v>
      </c>
      <c r="G131" s="20">
        <f t="shared" ref="G131:G140" si="8">C131*D131*F131</f>
        <v>0</v>
      </c>
    </row>
    <row r="132" spans="1:7" s="12" customFormat="1" ht="25.5" hidden="1" x14ac:dyDescent="0.2">
      <c r="A132" s="17"/>
      <c r="B132" s="62" t="s">
        <v>240</v>
      </c>
      <c r="C132" s="26">
        <v>0</v>
      </c>
      <c r="D132" s="24">
        <v>0</v>
      </c>
      <c r="E132" s="24" t="s">
        <v>39</v>
      </c>
      <c r="F132" s="20">
        <v>0</v>
      </c>
      <c r="G132" s="20">
        <f t="shared" si="8"/>
        <v>0</v>
      </c>
    </row>
    <row r="133" spans="1:7" s="12" customFormat="1" x14ac:dyDescent="0.2">
      <c r="A133" s="17"/>
      <c r="B133" s="62" t="s">
        <v>195</v>
      </c>
      <c r="C133" s="26">
        <v>63</v>
      </c>
      <c r="D133" s="24">
        <v>3</v>
      </c>
      <c r="E133" s="24" t="s">
        <v>71</v>
      </c>
      <c r="F133" s="20">
        <v>14.1911</v>
      </c>
      <c r="G133" s="20">
        <f t="shared" si="8"/>
        <v>2682.1179000000002</v>
      </c>
    </row>
    <row r="134" spans="1:7" s="12" customFormat="1" hidden="1" x14ac:dyDescent="0.2">
      <c r="A134" s="17"/>
      <c r="B134" s="62" t="s">
        <v>245</v>
      </c>
      <c r="C134" s="26">
        <v>0</v>
      </c>
      <c r="D134" s="24">
        <v>0</v>
      </c>
      <c r="E134" s="24" t="s">
        <v>71</v>
      </c>
      <c r="F134" s="20">
        <v>0</v>
      </c>
      <c r="G134" s="20">
        <f t="shared" si="8"/>
        <v>0</v>
      </c>
    </row>
    <row r="135" spans="1:7" s="12" customFormat="1" x14ac:dyDescent="0.2">
      <c r="A135" s="17"/>
      <c r="B135" s="62" t="s">
        <v>199</v>
      </c>
      <c r="C135" s="26">
        <v>36</v>
      </c>
      <c r="D135" s="24">
        <v>1800</v>
      </c>
      <c r="E135" s="24" t="s">
        <v>71</v>
      </c>
      <c r="F135" s="20">
        <v>0.37493269230769227</v>
      </c>
      <c r="G135" s="20">
        <f t="shared" si="8"/>
        <v>24295.63846153846</v>
      </c>
    </row>
    <row r="136" spans="1:7" s="12" customFormat="1" ht="25.5" x14ac:dyDescent="0.2">
      <c r="A136" s="17"/>
      <c r="B136" s="62" t="s">
        <v>246</v>
      </c>
      <c r="C136" s="26">
        <v>1</v>
      </c>
      <c r="D136" s="24">
        <v>1800</v>
      </c>
      <c r="E136" s="24" t="s">
        <v>71</v>
      </c>
      <c r="F136" s="20">
        <v>5.2412638888888887</v>
      </c>
      <c r="G136" s="20">
        <f t="shared" si="8"/>
        <v>9434.2749999999996</v>
      </c>
    </row>
    <row r="137" spans="1:7" s="12" customFormat="1" x14ac:dyDescent="0.2">
      <c r="A137" s="17"/>
      <c r="B137" s="62" t="s">
        <v>201</v>
      </c>
      <c r="C137" s="26">
        <v>1</v>
      </c>
      <c r="D137" s="24">
        <v>1800</v>
      </c>
      <c r="E137" s="24" t="s">
        <v>71</v>
      </c>
      <c r="F137" s="20">
        <v>0.66784722222222226</v>
      </c>
      <c r="G137" s="20">
        <f t="shared" si="8"/>
        <v>1202.125</v>
      </c>
    </row>
    <row r="138" spans="1:7" s="12" customFormat="1" x14ac:dyDescent="0.2">
      <c r="A138" s="17"/>
      <c r="B138" s="62" t="s">
        <v>202</v>
      </c>
      <c r="C138" s="26">
        <v>1</v>
      </c>
      <c r="D138" s="24">
        <v>1800</v>
      </c>
      <c r="E138" s="24" t="s">
        <v>71</v>
      </c>
      <c r="F138" s="20">
        <v>0.45763888888888887</v>
      </c>
      <c r="G138" s="20">
        <f t="shared" si="8"/>
        <v>823.75</v>
      </c>
    </row>
    <row r="139" spans="1:7" s="12" customFormat="1" ht="25.5" hidden="1" x14ac:dyDescent="0.2">
      <c r="A139" s="17"/>
      <c r="B139" s="62" t="s">
        <v>241</v>
      </c>
      <c r="C139" s="26">
        <v>0</v>
      </c>
      <c r="D139" s="24">
        <v>0</v>
      </c>
      <c r="E139" s="24" t="s">
        <v>71</v>
      </c>
      <c r="F139" s="20">
        <v>0</v>
      </c>
      <c r="G139" s="20">
        <f t="shared" si="8"/>
        <v>0</v>
      </c>
    </row>
    <row r="140" spans="1:7" s="12" customFormat="1" x14ac:dyDescent="0.2">
      <c r="A140" s="17"/>
      <c r="B140" s="62" t="s">
        <v>193</v>
      </c>
      <c r="C140" s="26">
        <v>19</v>
      </c>
      <c r="D140" s="24">
        <v>36</v>
      </c>
      <c r="E140" s="24" t="s">
        <v>39</v>
      </c>
      <c r="F140" s="20">
        <v>1.3840170940170942</v>
      </c>
      <c r="G140" s="20">
        <f t="shared" si="8"/>
        <v>946.66769230769239</v>
      </c>
    </row>
    <row r="141" spans="1:7" s="12" customFormat="1" hidden="1" x14ac:dyDescent="0.2">
      <c r="A141" s="17"/>
      <c r="B141" s="62" t="s">
        <v>242</v>
      </c>
      <c r="C141" s="26">
        <v>4</v>
      </c>
      <c r="D141" s="24">
        <v>0</v>
      </c>
      <c r="E141" s="24" t="s">
        <v>75</v>
      </c>
      <c r="F141" s="20">
        <v>0</v>
      </c>
      <c r="G141" s="20"/>
    </row>
    <row r="142" spans="1:7" s="12" customFormat="1" hidden="1" x14ac:dyDescent="0.2">
      <c r="A142" s="17"/>
      <c r="B142" s="62" t="s">
        <v>107</v>
      </c>
      <c r="C142" s="26">
        <v>1</v>
      </c>
      <c r="D142" s="20">
        <v>2.5</v>
      </c>
      <c r="E142" s="24"/>
      <c r="F142" s="20">
        <v>224.14897959183671</v>
      </c>
      <c r="G142" s="20">
        <f>C142*D142*F142*0</f>
        <v>0</v>
      </c>
    </row>
    <row r="143" spans="1:7" s="12" customFormat="1" x14ac:dyDescent="0.2">
      <c r="A143" s="17"/>
      <c r="B143" s="64" t="s">
        <v>77</v>
      </c>
      <c r="C143" s="28"/>
      <c r="D143" s="24"/>
      <c r="E143" s="24"/>
      <c r="F143" s="20"/>
      <c r="G143" s="20"/>
    </row>
    <row r="144" spans="1:7" s="12" customFormat="1" ht="24" x14ac:dyDescent="0.2">
      <c r="A144" s="17"/>
      <c r="B144" s="25" t="s">
        <v>78</v>
      </c>
      <c r="C144" s="28">
        <v>7</v>
      </c>
      <c r="D144" s="24">
        <v>2038.38</v>
      </c>
      <c r="E144" s="28" t="s">
        <v>79</v>
      </c>
      <c r="F144" s="20">
        <v>1.27</v>
      </c>
      <c r="G144" s="20">
        <f>D144*F144*C144</f>
        <v>18121.198199999999</v>
      </c>
    </row>
    <row r="145" spans="1:7" s="12" customFormat="1" x14ac:dyDescent="0.2">
      <c r="A145" s="17"/>
      <c r="B145" s="64" t="s">
        <v>80</v>
      </c>
      <c r="C145" s="28"/>
      <c r="D145" s="24"/>
      <c r="E145" s="24"/>
      <c r="F145" s="20"/>
      <c r="G145" s="20"/>
    </row>
    <row r="146" spans="1:7" s="12" customFormat="1" ht="24" x14ac:dyDescent="0.2">
      <c r="A146" s="17"/>
      <c r="B146" s="25" t="s">
        <v>81</v>
      </c>
      <c r="C146" s="28">
        <f>C144</f>
        <v>7</v>
      </c>
      <c r="D146" s="24">
        <f>D144</f>
        <v>2038.38</v>
      </c>
      <c r="E146" s="28" t="s">
        <v>79</v>
      </c>
      <c r="F146" s="20">
        <v>3.23</v>
      </c>
      <c r="G146" s="20">
        <f>D146*F146*C146</f>
        <v>46087.771800000002</v>
      </c>
    </row>
    <row r="147" spans="1:7" s="12" customFormat="1" x14ac:dyDescent="0.2">
      <c r="A147" s="17"/>
      <c r="B147" s="78" t="s">
        <v>82</v>
      </c>
      <c r="C147" s="78"/>
      <c r="D147" s="78"/>
      <c r="E147" s="78"/>
      <c r="F147" s="78"/>
      <c r="G147" s="78"/>
    </row>
    <row r="148" spans="1:7" s="2" customFormat="1" ht="12" x14ac:dyDescent="0.2">
      <c r="A148" s="17"/>
      <c r="B148" s="64" t="s">
        <v>108</v>
      </c>
      <c r="C148" s="28"/>
      <c r="D148" s="28"/>
      <c r="E148" s="28"/>
      <c r="F148" s="28"/>
      <c r="G148" s="28"/>
    </row>
    <row r="149" spans="1:7" s="2" customFormat="1" ht="12" x14ac:dyDescent="0.2">
      <c r="A149" s="17"/>
      <c r="B149" s="29" t="s">
        <v>26</v>
      </c>
      <c r="C149" s="28">
        <v>1</v>
      </c>
      <c r="D149" s="30">
        <v>0.12709999999999999</v>
      </c>
      <c r="E149" s="31" t="s">
        <v>27</v>
      </c>
      <c r="F149" s="32">
        <v>2064.41</v>
      </c>
      <c r="G149" s="33">
        <f>ROUND(C149*D149*F149,2)</f>
        <v>262.39</v>
      </c>
    </row>
    <row r="150" spans="1:7" s="2" customFormat="1" ht="12" hidden="1" x14ac:dyDescent="0.2">
      <c r="A150" s="17"/>
      <c r="B150" s="29">
        <v>0</v>
      </c>
      <c r="C150" s="28">
        <v>1</v>
      </c>
      <c r="D150" s="30">
        <v>0</v>
      </c>
      <c r="E150" s="31" t="s">
        <v>71</v>
      </c>
      <c r="F150" s="32">
        <v>0</v>
      </c>
      <c r="G150" s="33">
        <f t="shared" ref="G150:G211" si="9">ROUND(C150*D150*F150,2)</f>
        <v>0</v>
      </c>
    </row>
    <row r="151" spans="1:7" s="2" customFormat="1" ht="12" x14ac:dyDescent="0.2">
      <c r="A151" s="17"/>
      <c r="B151" s="29" t="s">
        <v>109</v>
      </c>
      <c r="C151" s="28">
        <v>1</v>
      </c>
      <c r="D151" s="30">
        <v>517</v>
      </c>
      <c r="E151" s="31" t="s">
        <v>71</v>
      </c>
      <c r="F151" s="32">
        <v>0.74</v>
      </c>
      <c r="G151" s="33">
        <f t="shared" si="9"/>
        <v>382.58</v>
      </c>
    </row>
    <row r="152" spans="1:7" s="2" customFormat="1" ht="12" hidden="1" x14ac:dyDescent="0.2">
      <c r="A152" s="17"/>
      <c r="B152" s="29" t="s">
        <v>110</v>
      </c>
      <c r="C152" s="28">
        <v>1</v>
      </c>
      <c r="D152" s="30">
        <v>0</v>
      </c>
      <c r="E152" s="31" t="s">
        <v>39</v>
      </c>
      <c r="F152" s="32">
        <v>59.14</v>
      </c>
      <c r="G152" s="33">
        <f t="shared" si="9"/>
        <v>0</v>
      </c>
    </row>
    <row r="153" spans="1:7" s="2" customFormat="1" ht="12" x14ac:dyDescent="0.2">
      <c r="A153" s="17"/>
      <c r="B153" s="29" t="s">
        <v>111</v>
      </c>
      <c r="C153" s="28">
        <v>1</v>
      </c>
      <c r="D153" s="30">
        <v>2</v>
      </c>
      <c r="E153" s="31" t="s">
        <v>39</v>
      </c>
      <c r="F153" s="32">
        <v>59.14</v>
      </c>
      <c r="G153" s="33">
        <f t="shared" si="9"/>
        <v>118.28</v>
      </c>
    </row>
    <row r="154" spans="1:7" s="2" customFormat="1" ht="12" hidden="1" x14ac:dyDescent="0.2">
      <c r="A154" s="17"/>
      <c r="B154" s="29" t="s">
        <v>112</v>
      </c>
      <c r="C154" s="28">
        <v>1</v>
      </c>
      <c r="D154" s="30">
        <v>0</v>
      </c>
      <c r="E154" s="31" t="s">
        <v>39</v>
      </c>
      <c r="F154" s="32"/>
      <c r="G154" s="33"/>
    </row>
    <row r="155" spans="1:7" s="2" customFormat="1" ht="12" hidden="1" x14ac:dyDescent="0.2">
      <c r="A155" s="17"/>
      <c r="B155" s="29">
        <v>0</v>
      </c>
      <c r="C155" s="28">
        <v>1</v>
      </c>
      <c r="D155" s="30">
        <v>0</v>
      </c>
      <c r="E155" s="31">
        <v>0</v>
      </c>
      <c r="F155" s="32"/>
      <c r="G155" s="33"/>
    </row>
    <row r="156" spans="1:7" s="2" customFormat="1" ht="12" hidden="1" x14ac:dyDescent="0.2">
      <c r="A156" s="17"/>
      <c r="B156" s="29">
        <v>0</v>
      </c>
      <c r="C156" s="28">
        <v>1</v>
      </c>
      <c r="D156" s="30">
        <v>0</v>
      </c>
      <c r="E156" s="31">
        <v>0</v>
      </c>
      <c r="F156" s="32"/>
      <c r="G156" s="33"/>
    </row>
    <row r="157" spans="1:7" s="2" customFormat="1" ht="12" hidden="1" x14ac:dyDescent="0.2">
      <c r="A157" s="17"/>
      <c r="B157" s="29">
        <v>0</v>
      </c>
      <c r="C157" s="28">
        <v>1</v>
      </c>
      <c r="D157" s="30">
        <v>0</v>
      </c>
      <c r="E157" s="31">
        <v>0</v>
      </c>
      <c r="F157" s="32"/>
      <c r="G157" s="33"/>
    </row>
    <row r="158" spans="1:7" s="2" customFormat="1" ht="12" hidden="1" x14ac:dyDescent="0.2">
      <c r="A158" s="17"/>
      <c r="B158" s="29">
        <v>0</v>
      </c>
      <c r="C158" s="28">
        <v>1</v>
      </c>
      <c r="D158" s="30">
        <v>0</v>
      </c>
      <c r="E158" s="31" t="s">
        <v>71</v>
      </c>
      <c r="F158" s="32">
        <v>0</v>
      </c>
      <c r="G158" s="33">
        <f t="shared" si="9"/>
        <v>0</v>
      </c>
    </row>
    <row r="159" spans="1:7" s="2" customFormat="1" ht="12" x14ac:dyDescent="0.2">
      <c r="A159" s="17"/>
      <c r="B159" s="29" t="s">
        <v>26</v>
      </c>
      <c r="C159" s="28">
        <v>1</v>
      </c>
      <c r="D159" s="30">
        <v>5.0119999999999996</v>
      </c>
      <c r="E159" s="31" t="s">
        <v>29</v>
      </c>
      <c r="F159" s="32">
        <v>271.45</v>
      </c>
      <c r="G159" s="33">
        <f t="shared" si="9"/>
        <v>1360.51</v>
      </c>
    </row>
    <row r="160" spans="1:7" s="2" customFormat="1" ht="12" hidden="1" x14ac:dyDescent="0.2">
      <c r="A160" s="17"/>
      <c r="B160" s="29">
        <v>0</v>
      </c>
      <c r="C160" s="28">
        <v>1</v>
      </c>
      <c r="D160" s="30">
        <v>0</v>
      </c>
      <c r="E160" s="31" t="s">
        <v>71</v>
      </c>
      <c r="F160" s="32">
        <v>0</v>
      </c>
      <c r="G160" s="33">
        <f t="shared" si="9"/>
        <v>0</v>
      </c>
    </row>
    <row r="161" spans="1:7" s="2" customFormat="1" ht="24" x14ac:dyDescent="0.2">
      <c r="A161" s="17"/>
      <c r="B161" s="29" t="s">
        <v>31</v>
      </c>
      <c r="C161" s="28">
        <v>1</v>
      </c>
      <c r="D161" s="30">
        <v>0.88700000000000001</v>
      </c>
      <c r="E161" s="31" t="s">
        <v>32</v>
      </c>
      <c r="F161" s="32">
        <v>1571.64</v>
      </c>
      <c r="G161" s="33">
        <f t="shared" si="9"/>
        <v>1394.04</v>
      </c>
    </row>
    <row r="162" spans="1:7" s="2" customFormat="1" ht="12" hidden="1" x14ac:dyDescent="0.2">
      <c r="A162" s="17"/>
      <c r="B162" s="29">
        <v>0</v>
      </c>
      <c r="C162" s="28">
        <v>1</v>
      </c>
      <c r="D162" s="30">
        <v>0</v>
      </c>
      <c r="E162" s="31">
        <v>0</v>
      </c>
      <c r="F162" s="32">
        <v>0</v>
      </c>
      <c r="G162" s="33">
        <f t="shared" si="9"/>
        <v>0</v>
      </c>
    </row>
    <row r="163" spans="1:7" s="2" customFormat="1" ht="12" x14ac:dyDescent="0.2">
      <c r="A163" s="17"/>
      <c r="B163" s="29" t="s">
        <v>113</v>
      </c>
      <c r="C163" s="28">
        <v>1</v>
      </c>
      <c r="D163" s="30">
        <v>132</v>
      </c>
      <c r="E163" s="31" t="s">
        <v>71</v>
      </c>
      <c r="F163" s="32">
        <v>51.98</v>
      </c>
      <c r="G163" s="33">
        <f t="shared" si="9"/>
        <v>6861.36</v>
      </c>
    </row>
    <row r="164" spans="1:7" s="2" customFormat="1" ht="12" hidden="1" x14ac:dyDescent="0.2">
      <c r="A164" s="17"/>
      <c r="B164" s="29">
        <v>0</v>
      </c>
      <c r="C164" s="28">
        <v>1</v>
      </c>
      <c r="D164" s="30">
        <v>0</v>
      </c>
      <c r="E164" s="31">
        <v>0</v>
      </c>
      <c r="F164" s="32">
        <v>0</v>
      </c>
      <c r="G164" s="33">
        <f t="shared" si="9"/>
        <v>0</v>
      </c>
    </row>
    <row r="165" spans="1:7" s="2" customFormat="1" ht="12" x14ac:dyDescent="0.2">
      <c r="A165" s="17"/>
      <c r="B165" s="29" t="s">
        <v>114</v>
      </c>
      <c r="C165" s="28">
        <v>1</v>
      </c>
      <c r="D165" s="30">
        <v>177.9</v>
      </c>
      <c r="E165" s="31" t="s">
        <v>71</v>
      </c>
      <c r="F165" s="32">
        <v>0.66</v>
      </c>
      <c r="G165" s="33">
        <f t="shared" si="9"/>
        <v>117.41</v>
      </c>
    </row>
    <row r="166" spans="1:7" s="2" customFormat="1" ht="12" hidden="1" x14ac:dyDescent="0.2">
      <c r="A166" s="17"/>
      <c r="B166" s="29" t="s">
        <v>97</v>
      </c>
      <c r="C166" s="28">
        <v>1</v>
      </c>
      <c r="D166" s="30">
        <v>0</v>
      </c>
      <c r="E166" s="31" t="s">
        <v>39</v>
      </c>
      <c r="F166" s="32">
        <v>66.72</v>
      </c>
      <c r="G166" s="33">
        <f t="shared" si="9"/>
        <v>0</v>
      </c>
    </row>
    <row r="167" spans="1:7" s="2" customFormat="1" ht="12" hidden="1" x14ac:dyDescent="0.2">
      <c r="A167" s="17"/>
      <c r="B167" s="29">
        <v>0</v>
      </c>
      <c r="C167" s="28">
        <v>1</v>
      </c>
      <c r="D167" s="30">
        <v>0</v>
      </c>
      <c r="E167" s="31">
        <v>0</v>
      </c>
      <c r="F167" s="32"/>
      <c r="G167" s="33"/>
    </row>
    <row r="168" spans="1:7" s="2" customFormat="1" ht="12" hidden="1" x14ac:dyDescent="0.2">
      <c r="A168" s="17"/>
      <c r="B168" s="29">
        <v>0</v>
      </c>
      <c r="C168" s="28">
        <v>1</v>
      </c>
      <c r="D168" s="30">
        <v>0</v>
      </c>
      <c r="E168" s="31">
        <v>0</v>
      </c>
      <c r="F168" s="32"/>
      <c r="G168" s="33"/>
    </row>
    <row r="169" spans="1:7" s="2" customFormat="1" ht="12" hidden="1" x14ac:dyDescent="0.2">
      <c r="A169" s="17"/>
      <c r="B169" s="29">
        <v>0</v>
      </c>
      <c r="C169" s="28">
        <v>1</v>
      </c>
      <c r="D169" s="30">
        <v>0</v>
      </c>
      <c r="E169" s="31">
        <v>0</v>
      </c>
      <c r="F169" s="32"/>
      <c r="G169" s="33"/>
    </row>
    <row r="170" spans="1:7" s="2" customFormat="1" ht="12" hidden="1" x14ac:dyDescent="0.2">
      <c r="A170" s="17"/>
      <c r="B170" s="29" t="s">
        <v>115</v>
      </c>
      <c r="C170" s="28">
        <v>1</v>
      </c>
      <c r="D170" s="30">
        <v>0</v>
      </c>
      <c r="E170" s="31" t="s">
        <v>39</v>
      </c>
      <c r="F170" s="32"/>
      <c r="G170" s="33"/>
    </row>
    <row r="171" spans="1:7" s="2" customFormat="1" ht="12" hidden="1" x14ac:dyDescent="0.2">
      <c r="A171" s="17"/>
      <c r="B171" s="29" t="s">
        <v>116</v>
      </c>
      <c r="C171" s="28">
        <v>1</v>
      </c>
      <c r="D171" s="30">
        <v>0</v>
      </c>
      <c r="E171" s="31" t="s">
        <v>71</v>
      </c>
      <c r="F171" s="32"/>
      <c r="G171" s="33"/>
    </row>
    <row r="172" spans="1:7" s="2" customFormat="1" ht="12" hidden="1" x14ac:dyDescent="0.2">
      <c r="A172" s="17"/>
      <c r="B172" s="29" t="s">
        <v>117</v>
      </c>
      <c r="C172" s="28">
        <v>1</v>
      </c>
      <c r="D172" s="30">
        <v>0</v>
      </c>
      <c r="E172" s="31" t="s">
        <v>39</v>
      </c>
      <c r="F172" s="32"/>
      <c r="G172" s="33"/>
    </row>
    <row r="173" spans="1:7" s="2" customFormat="1" ht="12" hidden="1" x14ac:dyDescent="0.2">
      <c r="A173" s="17"/>
      <c r="B173" s="29">
        <v>0</v>
      </c>
      <c r="C173" s="28">
        <v>1</v>
      </c>
      <c r="D173" s="30">
        <v>0</v>
      </c>
      <c r="E173" s="31">
        <v>0</v>
      </c>
      <c r="F173" s="32"/>
      <c r="G173" s="33"/>
    </row>
    <row r="174" spans="1:7" s="2" customFormat="1" ht="12" hidden="1" x14ac:dyDescent="0.2">
      <c r="A174" s="17"/>
      <c r="B174" s="29">
        <v>0</v>
      </c>
      <c r="C174" s="28">
        <v>1</v>
      </c>
      <c r="D174" s="30">
        <v>0</v>
      </c>
      <c r="E174" s="31" t="s">
        <v>71</v>
      </c>
      <c r="F174" s="32"/>
      <c r="G174" s="33"/>
    </row>
    <row r="175" spans="1:7" s="2" customFormat="1" ht="12" hidden="1" x14ac:dyDescent="0.2">
      <c r="A175" s="17"/>
      <c r="B175" s="29">
        <v>0</v>
      </c>
      <c r="C175" s="28">
        <v>1</v>
      </c>
      <c r="D175" s="30">
        <v>0</v>
      </c>
      <c r="E175" s="31">
        <v>0</v>
      </c>
      <c r="F175" s="32"/>
      <c r="G175" s="33"/>
    </row>
    <row r="176" spans="1:7" s="2" customFormat="1" ht="12" hidden="1" x14ac:dyDescent="0.2">
      <c r="A176" s="17"/>
      <c r="B176" s="29" t="s">
        <v>118</v>
      </c>
      <c r="C176" s="28">
        <v>1</v>
      </c>
      <c r="D176" s="30">
        <v>0</v>
      </c>
      <c r="E176" s="31" t="s">
        <v>71</v>
      </c>
      <c r="F176" s="32"/>
      <c r="G176" s="33"/>
    </row>
    <row r="177" spans="1:7" s="2" customFormat="1" ht="12" hidden="1" x14ac:dyDescent="0.2">
      <c r="A177" s="17"/>
      <c r="B177" s="29">
        <v>0</v>
      </c>
      <c r="C177" s="28">
        <v>1</v>
      </c>
      <c r="D177" s="30">
        <v>0</v>
      </c>
      <c r="E177" s="31">
        <v>0</v>
      </c>
      <c r="F177" s="32"/>
      <c r="G177" s="33"/>
    </row>
    <row r="178" spans="1:7" s="2" customFormat="1" ht="12" hidden="1" x14ac:dyDescent="0.2">
      <c r="A178" s="17"/>
      <c r="B178" s="29">
        <v>0</v>
      </c>
      <c r="C178" s="28">
        <v>1</v>
      </c>
      <c r="D178" s="30">
        <v>0</v>
      </c>
      <c r="E178" s="31">
        <v>0</v>
      </c>
      <c r="F178" s="32"/>
      <c r="G178" s="33"/>
    </row>
    <row r="179" spans="1:7" s="2" customFormat="1" ht="12" hidden="1" x14ac:dyDescent="0.2">
      <c r="A179" s="17"/>
      <c r="B179" s="29">
        <v>0</v>
      </c>
      <c r="C179" s="28">
        <v>1</v>
      </c>
      <c r="D179" s="30">
        <v>0</v>
      </c>
      <c r="E179" s="31">
        <v>0</v>
      </c>
      <c r="F179" s="32"/>
      <c r="G179" s="33"/>
    </row>
    <row r="180" spans="1:7" s="2" customFormat="1" ht="12" hidden="1" x14ac:dyDescent="0.2">
      <c r="A180" s="17"/>
      <c r="B180" s="29">
        <v>0</v>
      </c>
      <c r="C180" s="28">
        <v>1</v>
      </c>
      <c r="D180" s="30">
        <v>0</v>
      </c>
      <c r="E180" s="31">
        <v>0</v>
      </c>
      <c r="F180" s="32"/>
      <c r="G180" s="33"/>
    </row>
    <row r="181" spans="1:7" s="2" customFormat="1" ht="12" hidden="1" x14ac:dyDescent="0.2">
      <c r="A181" s="17"/>
      <c r="B181" s="29">
        <v>0</v>
      </c>
      <c r="C181" s="28">
        <v>1</v>
      </c>
      <c r="D181" s="30">
        <v>0</v>
      </c>
      <c r="E181" s="31">
        <v>0</v>
      </c>
      <c r="F181" s="32"/>
      <c r="G181" s="33"/>
    </row>
    <row r="182" spans="1:7" s="2" customFormat="1" ht="12" hidden="1" x14ac:dyDescent="0.2">
      <c r="A182" s="17"/>
      <c r="B182" s="29">
        <v>0</v>
      </c>
      <c r="C182" s="28">
        <v>1</v>
      </c>
      <c r="D182" s="30">
        <v>0</v>
      </c>
      <c r="E182" s="31">
        <v>0</v>
      </c>
      <c r="F182" s="32"/>
      <c r="G182" s="33"/>
    </row>
    <row r="183" spans="1:7" s="2" customFormat="1" ht="12" hidden="1" x14ac:dyDescent="0.2">
      <c r="A183" s="17"/>
      <c r="B183" s="29">
        <v>0</v>
      </c>
      <c r="C183" s="28">
        <v>1</v>
      </c>
      <c r="D183" s="30">
        <v>0</v>
      </c>
      <c r="E183" s="31">
        <v>0</v>
      </c>
      <c r="F183" s="32"/>
      <c r="G183" s="33"/>
    </row>
    <row r="184" spans="1:7" s="2" customFormat="1" ht="12" hidden="1" x14ac:dyDescent="0.2">
      <c r="A184" s="17"/>
      <c r="B184" s="29">
        <v>0</v>
      </c>
      <c r="C184" s="28">
        <v>1</v>
      </c>
      <c r="D184" s="30">
        <v>0</v>
      </c>
      <c r="E184" s="31">
        <v>0</v>
      </c>
      <c r="F184" s="32"/>
      <c r="G184" s="33"/>
    </row>
    <row r="185" spans="1:7" s="2" customFormat="1" ht="12" hidden="1" x14ac:dyDescent="0.2">
      <c r="A185" s="17"/>
      <c r="B185" s="29" t="s">
        <v>119</v>
      </c>
      <c r="C185" s="28">
        <v>1</v>
      </c>
      <c r="D185" s="30">
        <v>0</v>
      </c>
      <c r="E185" s="31" t="s">
        <v>39</v>
      </c>
      <c r="F185" s="32"/>
      <c r="G185" s="33"/>
    </row>
    <row r="186" spans="1:7" s="2" customFormat="1" ht="13.5" hidden="1" customHeight="1" x14ac:dyDescent="0.2">
      <c r="A186" s="17"/>
      <c r="B186" s="29" t="s">
        <v>120</v>
      </c>
      <c r="C186" s="28">
        <v>1</v>
      </c>
      <c r="D186" s="30">
        <v>0</v>
      </c>
      <c r="E186" s="31" t="s">
        <v>39</v>
      </c>
      <c r="F186" s="32"/>
      <c r="G186" s="33"/>
    </row>
    <row r="187" spans="1:7" s="2" customFormat="1" ht="12" hidden="1" x14ac:dyDescent="0.2">
      <c r="A187" s="17"/>
      <c r="B187" s="29">
        <v>0</v>
      </c>
      <c r="C187" s="28">
        <v>1</v>
      </c>
      <c r="D187" s="30">
        <v>0</v>
      </c>
      <c r="E187" s="31">
        <v>0</v>
      </c>
      <c r="F187" s="32"/>
      <c r="G187" s="33"/>
    </row>
    <row r="188" spans="1:7" s="2" customFormat="1" ht="12" hidden="1" x14ac:dyDescent="0.2">
      <c r="A188" s="17"/>
      <c r="B188" s="29">
        <v>0</v>
      </c>
      <c r="C188" s="28">
        <v>1</v>
      </c>
      <c r="D188" s="30">
        <v>0</v>
      </c>
      <c r="E188" s="31">
        <v>0</v>
      </c>
      <c r="F188" s="32"/>
      <c r="G188" s="33"/>
    </row>
    <row r="189" spans="1:7" s="2" customFormat="1" ht="12" hidden="1" x14ac:dyDescent="0.2">
      <c r="A189" s="17"/>
      <c r="B189" s="29">
        <v>0</v>
      </c>
      <c r="C189" s="28">
        <v>1</v>
      </c>
      <c r="D189" s="30">
        <v>0</v>
      </c>
      <c r="E189" s="31">
        <v>0</v>
      </c>
      <c r="F189" s="32"/>
      <c r="G189" s="33"/>
    </row>
    <row r="190" spans="1:7" s="2" customFormat="1" ht="12" hidden="1" x14ac:dyDescent="0.2">
      <c r="A190" s="17"/>
      <c r="B190" s="29">
        <v>0</v>
      </c>
      <c r="C190" s="28">
        <v>1</v>
      </c>
      <c r="D190" s="30">
        <v>0</v>
      </c>
      <c r="E190" s="31">
        <v>0</v>
      </c>
      <c r="F190" s="32"/>
      <c r="G190" s="33"/>
    </row>
    <row r="191" spans="1:7" s="2" customFormat="1" ht="12" hidden="1" x14ac:dyDescent="0.2">
      <c r="A191" s="17"/>
      <c r="B191" s="29">
        <v>0</v>
      </c>
      <c r="C191" s="28">
        <v>1</v>
      </c>
      <c r="D191" s="30">
        <v>0</v>
      </c>
      <c r="E191" s="31">
        <v>0</v>
      </c>
      <c r="F191" s="32"/>
      <c r="G191" s="33"/>
    </row>
    <row r="192" spans="1:7" s="2" customFormat="1" ht="12" hidden="1" x14ac:dyDescent="0.2">
      <c r="A192" s="17"/>
      <c r="B192" s="29">
        <v>0</v>
      </c>
      <c r="C192" s="28">
        <v>1</v>
      </c>
      <c r="D192" s="30">
        <v>0</v>
      </c>
      <c r="E192" s="31">
        <v>0</v>
      </c>
      <c r="F192" s="32"/>
      <c r="G192" s="33"/>
    </row>
    <row r="193" spans="1:7" s="2" customFormat="1" ht="12" hidden="1" x14ac:dyDescent="0.2">
      <c r="A193" s="17"/>
      <c r="B193" s="29">
        <v>0</v>
      </c>
      <c r="C193" s="28">
        <v>1</v>
      </c>
      <c r="D193" s="30">
        <v>0</v>
      </c>
      <c r="E193" s="31" t="s">
        <v>71</v>
      </c>
      <c r="F193" s="32"/>
      <c r="G193" s="33"/>
    </row>
    <row r="194" spans="1:7" s="2" customFormat="1" ht="12" hidden="1" x14ac:dyDescent="0.2">
      <c r="A194" s="17"/>
      <c r="B194" s="29" t="s">
        <v>42</v>
      </c>
      <c r="C194" s="28">
        <v>1</v>
      </c>
      <c r="D194" s="30">
        <v>0</v>
      </c>
      <c r="E194" s="31" t="s">
        <v>27</v>
      </c>
      <c r="F194" s="32"/>
      <c r="G194" s="33"/>
    </row>
    <row r="195" spans="1:7" s="2" customFormat="1" ht="12" hidden="1" x14ac:dyDescent="0.2">
      <c r="A195" s="17"/>
      <c r="B195" s="29">
        <v>0</v>
      </c>
      <c r="C195" s="28">
        <v>1</v>
      </c>
      <c r="D195" s="30">
        <v>0</v>
      </c>
      <c r="E195" s="31">
        <v>0</v>
      </c>
      <c r="F195" s="32"/>
      <c r="G195" s="33"/>
    </row>
    <row r="196" spans="1:7" s="2" customFormat="1" ht="12" hidden="1" x14ac:dyDescent="0.2">
      <c r="A196" s="17"/>
      <c r="B196" s="29">
        <v>0</v>
      </c>
      <c r="C196" s="28">
        <v>1</v>
      </c>
      <c r="D196" s="30">
        <v>0</v>
      </c>
      <c r="E196" s="31">
        <v>0</v>
      </c>
      <c r="F196" s="32"/>
      <c r="G196" s="33"/>
    </row>
    <row r="197" spans="1:7" s="2" customFormat="1" ht="12" hidden="1" x14ac:dyDescent="0.2">
      <c r="A197" s="17"/>
      <c r="B197" s="29">
        <v>0</v>
      </c>
      <c r="C197" s="28">
        <v>1</v>
      </c>
      <c r="D197" s="30">
        <v>0</v>
      </c>
      <c r="E197" s="31">
        <v>0</v>
      </c>
      <c r="F197" s="32"/>
      <c r="G197" s="33"/>
    </row>
    <row r="198" spans="1:7" s="2" customFormat="1" ht="12" hidden="1" x14ac:dyDescent="0.2">
      <c r="A198" s="17"/>
      <c r="B198" s="29">
        <v>0</v>
      </c>
      <c r="C198" s="28">
        <v>1</v>
      </c>
      <c r="D198" s="30">
        <v>0</v>
      </c>
      <c r="E198" s="31" t="s">
        <v>71</v>
      </c>
      <c r="F198" s="32">
        <v>0</v>
      </c>
      <c r="G198" s="33">
        <f t="shared" si="9"/>
        <v>0</v>
      </c>
    </row>
    <row r="199" spans="1:7" s="2" customFormat="1" ht="23.25" customHeight="1" x14ac:dyDescent="0.2">
      <c r="A199" s="17"/>
      <c r="B199" s="29" t="s">
        <v>121</v>
      </c>
      <c r="C199" s="28">
        <v>1</v>
      </c>
      <c r="D199" s="30">
        <v>0.17899999999999999</v>
      </c>
      <c r="E199" s="31" t="s">
        <v>45</v>
      </c>
      <c r="F199" s="32">
        <v>6869.78</v>
      </c>
      <c r="G199" s="33">
        <f t="shared" si="9"/>
        <v>1229.69</v>
      </c>
    </row>
    <row r="200" spans="1:7" s="2" customFormat="1" ht="24" hidden="1" x14ac:dyDescent="0.2">
      <c r="A200" s="17"/>
      <c r="B200" s="29" t="s">
        <v>122</v>
      </c>
      <c r="C200" s="28">
        <v>1</v>
      </c>
      <c r="D200" s="34">
        <v>0</v>
      </c>
      <c r="E200" s="31" t="s">
        <v>39</v>
      </c>
      <c r="F200" s="32">
        <v>0</v>
      </c>
      <c r="G200" s="33">
        <f t="shared" si="9"/>
        <v>0</v>
      </c>
    </row>
    <row r="201" spans="1:7" s="2" customFormat="1" ht="24" hidden="1" x14ac:dyDescent="0.2">
      <c r="A201" s="17"/>
      <c r="B201" s="29" t="s">
        <v>123</v>
      </c>
      <c r="C201" s="28">
        <v>1</v>
      </c>
      <c r="D201" s="34">
        <v>0</v>
      </c>
      <c r="E201" s="31" t="s">
        <v>39</v>
      </c>
      <c r="F201" s="32">
        <v>0</v>
      </c>
      <c r="G201" s="33">
        <f t="shared" si="9"/>
        <v>0</v>
      </c>
    </row>
    <row r="202" spans="1:7" s="2" customFormat="1" ht="12" hidden="1" x14ac:dyDescent="0.2">
      <c r="A202" s="17"/>
      <c r="B202" s="29" t="s">
        <v>124</v>
      </c>
      <c r="C202" s="28">
        <v>1</v>
      </c>
      <c r="D202" s="34">
        <v>0</v>
      </c>
      <c r="E202" s="31" t="s">
        <v>39</v>
      </c>
      <c r="F202" s="32">
        <v>0</v>
      </c>
      <c r="G202" s="33">
        <f t="shared" si="9"/>
        <v>0</v>
      </c>
    </row>
    <row r="203" spans="1:7" s="2" customFormat="1" ht="12" hidden="1" x14ac:dyDescent="0.2">
      <c r="A203" s="17"/>
      <c r="B203" s="29" t="s">
        <v>125</v>
      </c>
      <c r="C203" s="28">
        <v>1</v>
      </c>
      <c r="D203" s="34">
        <v>0</v>
      </c>
      <c r="E203" s="31" t="s">
        <v>39</v>
      </c>
      <c r="F203" s="32">
        <v>0</v>
      </c>
      <c r="G203" s="33">
        <f t="shared" si="9"/>
        <v>0</v>
      </c>
    </row>
    <row r="204" spans="1:7" s="2" customFormat="1" ht="12" hidden="1" x14ac:dyDescent="0.2">
      <c r="A204" s="17"/>
      <c r="B204" s="29" t="s">
        <v>126</v>
      </c>
      <c r="C204" s="28">
        <v>1</v>
      </c>
      <c r="D204" s="34">
        <v>0</v>
      </c>
      <c r="E204" s="31" t="s">
        <v>39</v>
      </c>
      <c r="F204" s="32">
        <v>0</v>
      </c>
      <c r="G204" s="33">
        <f t="shared" si="9"/>
        <v>0</v>
      </c>
    </row>
    <row r="205" spans="1:7" s="2" customFormat="1" ht="12" hidden="1" x14ac:dyDescent="0.2">
      <c r="A205" s="17"/>
      <c r="B205" s="29" t="s">
        <v>127</v>
      </c>
      <c r="C205" s="28">
        <v>1</v>
      </c>
      <c r="D205" s="34">
        <v>0</v>
      </c>
      <c r="E205" s="31" t="s">
        <v>39</v>
      </c>
      <c r="F205" s="32"/>
      <c r="G205" s="33"/>
    </row>
    <row r="206" spans="1:7" s="2" customFormat="1" ht="12" hidden="1" x14ac:dyDescent="0.2">
      <c r="A206" s="17"/>
      <c r="B206" s="29" t="s">
        <v>128</v>
      </c>
      <c r="C206" s="28">
        <v>1</v>
      </c>
      <c r="D206" s="34">
        <v>0</v>
      </c>
      <c r="E206" s="31" t="s">
        <v>129</v>
      </c>
      <c r="F206" s="32">
        <v>0</v>
      </c>
      <c r="G206" s="33">
        <f t="shared" si="9"/>
        <v>0</v>
      </c>
    </row>
    <row r="207" spans="1:7" s="2" customFormat="1" ht="12" hidden="1" x14ac:dyDescent="0.2">
      <c r="A207" s="17"/>
      <c r="B207" s="29" t="s">
        <v>130</v>
      </c>
      <c r="C207" s="28">
        <v>1</v>
      </c>
      <c r="D207" s="34">
        <v>0</v>
      </c>
      <c r="E207" s="31" t="s">
        <v>129</v>
      </c>
      <c r="F207" s="32">
        <v>0</v>
      </c>
      <c r="G207" s="33">
        <f t="shared" si="9"/>
        <v>0</v>
      </c>
    </row>
    <row r="208" spans="1:7" s="2" customFormat="1" ht="24" hidden="1" x14ac:dyDescent="0.2">
      <c r="A208" s="17"/>
      <c r="B208" s="29" t="s">
        <v>131</v>
      </c>
      <c r="C208" s="28">
        <v>1</v>
      </c>
      <c r="D208" s="34">
        <v>0</v>
      </c>
      <c r="E208" s="31" t="s">
        <v>129</v>
      </c>
      <c r="F208" s="32"/>
      <c r="G208" s="33"/>
    </row>
    <row r="209" spans="1:8" s="2" customFormat="1" ht="12" hidden="1" x14ac:dyDescent="0.2">
      <c r="A209" s="17"/>
      <c r="B209" s="29" t="s">
        <v>132</v>
      </c>
      <c r="C209" s="28">
        <v>1</v>
      </c>
      <c r="D209" s="34">
        <v>0</v>
      </c>
      <c r="E209" s="31" t="s">
        <v>133</v>
      </c>
      <c r="F209" s="32">
        <v>0</v>
      </c>
      <c r="G209" s="33">
        <f t="shared" si="9"/>
        <v>0</v>
      </c>
    </row>
    <row r="210" spans="1:8" s="2" customFormat="1" ht="24" hidden="1" x14ac:dyDescent="0.2">
      <c r="A210" s="17"/>
      <c r="B210" s="29" t="s">
        <v>134</v>
      </c>
      <c r="C210" s="28">
        <v>1</v>
      </c>
      <c r="D210" s="34">
        <v>0</v>
      </c>
      <c r="E210" s="31">
        <v>0</v>
      </c>
      <c r="F210" s="32">
        <v>0</v>
      </c>
      <c r="G210" s="33">
        <f t="shared" si="9"/>
        <v>0</v>
      </c>
    </row>
    <row r="211" spans="1:8" s="2" customFormat="1" ht="12" hidden="1" x14ac:dyDescent="0.2">
      <c r="A211" s="17"/>
      <c r="B211" s="29">
        <v>0</v>
      </c>
      <c r="C211" s="28">
        <v>1</v>
      </c>
      <c r="D211" s="34">
        <v>0</v>
      </c>
      <c r="E211" s="31" t="s">
        <v>71</v>
      </c>
      <c r="F211" s="32">
        <v>0</v>
      </c>
      <c r="G211" s="33">
        <f t="shared" si="9"/>
        <v>0</v>
      </c>
    </row>
    <row r="212" spans="1:8" s="2" customFormat="1" ht="12" hidden="1" x14ac:dyDescent="0.2">
      <c r="A212" s="17"/>
      <c r="B212" s="35"/>
      <c r="C212" s="28"/>
      <c r="D212" s="36"/>
      <c r="E212" s="31"/>
      <c r="F212" s="32"/>
      <c r="G212" s="33"/>
    </row>
    <row r="213" spans="1:8" s="2" customFormat="1" ht="12" hidden="1" x14ac:dyDescent="0.2">
      <c r="A213" s="17"/>
      <c r="B213" s="29"/>
      <c r="C213" s="28"/>
      <c r="D213" s="36"/>
      <c r="E213" s="31"/>
      <c r="F213" s="32"/>
      <c r="G213" s="33"/>
    </row>
    <row r="214" spans="1:8" s="2" customFormat="1" ht="12" x14ac:dyDescent="0.2">
      <c r="A214" s="17"/>
      <c r="B214" s="35" t="s">
        <v>135</v>
      </c>
      <c r="C214" s="28"/>
      <c r="D214" s="36"/>
      <c r="E214" s="31"/>
      <c r="F214" s="32"/>
      <c r="G214" s="33"/>
    </row>
    <row r="215" spans="1:8" s="2" customFormat="1" ht="12" hidden="1" x14ac:dyDescent="0.2">
      <c r="A215" s="17"/>
      <c r="B215" s="35" t="s">
        <v>136</v>
      </c>
      <c r="C215" s="28"/>
      <c r="D215" s="36"/>
      <c r="E215" s="31"/>
      <c r="F215" s="32"/>
      <c r="G215" s="33"/>
    </row>
    <row r="216" spans="1:8" s="2" customFormat="1" ht="37.5" hidden="1" customHeight="1" x14ac:dyDescent="0.2">
      <c r="A216" s="17">
        <v>1</v>
      </c>
      <c r="B216" s="29" t="s">
        <v>137</v>
      </c>
      <c r="C216" s="28">
        <v>1</v>
      </c>
      <c r="D216" s="30">
        <v>0</v>
      </c>
      <c r="E216" s="31" t="s">
        <v>39</v>
      </c>
      <c r="F216" s="32">
        <v>77</v>
      </c>
      <c r="G216" s="33">
        <f>ROUND(C216*D216*F216,2)</f>
        <v>0</v>
      </c>
    </row>
    <row r="217" spans="1:8" s="2" customFormat="1" ht="12" hidden="1" x14ac:dyDescent="0.2">
      <c r="A217" s="17"/>
      <c r="B217" s="29" t="s">
        <v>138</v>
      </c>
      <c r="C217" s="28">
        <v>1</v>
      </c>
      <c r="D217" s="30">
        <v>0</v>
      </c>
      <c r="E217" s="31" t="s">
        <v>39</v>
      </c>
      <c r="F217" s="32">
        <v>207.28</v>
      </c>
      <c r="G217" s="33">
        <f t="shared" ref="G217:G236" si="10">ROUND(C217*D217*F217,2)</f>
        <v>0</v>
      </c>
    </row>
    <row r="218" spans="1:8" s="38" customFormat="1" ht="12" hidden="1" x14ac:dyDescent="0.2">
      <c r="A218" s="37"/>
      <c r="B218" s="35" t="s">
        <v>139</v>
      </c>
      <c r="C218" s="28">
        <v>1</v>
      </c>
      <c r="D218" s="30">
        <v>0</v>
      </c>
      <c r="E218" s="31" t="s">
        <v>71</v>
      </c>
      <c r="F218" s="32">
        <v>0</v>
      </c>
      <c r="G218" s="33">
        <f t="shared" si="10"/>
        <v>0</v>
      </c>
    </row>
    <row r="219" spans="1:8" s="38" customFormat="1" ht="12" hidden="1" x14ac:dyDescent="0.2">
      <c r="A219" s="37"/>
      <c r="B219" s="29" t="s">
        <v>140</v>
      </c>
      <c r="C219" s="28">
        <v>1</v>
      </c>
      <c r="D219" s="30">
        <v>0</v>
      </c>
      <c r="E219" s="31" t="s">
        <v>39</v>
      </c>
      <c r="F219" s="32">
        <v>0</v>
      </c>
      <c r="G219" s="33">
        <f t="shared" si="10"/>
        <v>0</v>
      </c>
      <c r="H219" s="39"/>
    </row>
    <row r="220" spans="1:8" s="38" customFormat="1" ht="36" hidden="1" x14ac:dyDescent="0.2">
      <c r="A220" s="37"/>
      <c r="B220" s="29" t="s">
        <v>141</v>
      </c>
      <c r="C220" s="28">
        <v>1</v>
      </c>
      <c r="D220" s="30">
        <v>0</v>
      </c>
      <c r="E220" s="31" t="s">
        <v>39</v>
      </c>
      <c r="F220" s="32">
        <v>77</v>
      </c>
      <c r="G220" s="33">
        <f t="shared" si="10"/>
        <v>0</v>
      </c>
    </row>
    <row r="221" spans="1:8" s="38" customFormat="1" ht="12" hidden="1" x14ac:dyDescent="0.2">
      <c r="A221" s="37"/>
      <c r="B221" s="35" t="s">
        <v>142</v>
      </c>
      <c r="C221" s="28">
        <v>1</v>
      </c>
      <c r="D221" s="30">
        <v>0</v>
      </c>
      <c r="E221" s="31" t="s">
        <v>71</v>
      </c>
      <c r="F221" s="32">
        <v>0</v>
      </c>
      <c r="G221" s="33">
        <f t="shared" si="10"/>
        <v>0</v>
      </c>
    </row>
    <row r="222" spans="1:8" s="38" customFormat="1" ht="24" hidden="1" x14ac:dyDescent="0.2">
      <c r="A222" s="37"/>
      <c r="B222" s="29" t="s">
        <v>143</v>
      </c>
      <c r="C222" s="28">
        <v>1</v>
      </c>
      <c r="D222" s="30">
        <v>0</v>
      </c>
      <c r="E222" s="31" t="s">
        <v>72</v>
      </c>
      <c r="F222" s="32">
        <v>199.04</v>
      </c>
      <c r="G222" s="33">
        <f t="shared" si="10"/>
        <v>0</v>
      </c>
    </row>
    <row r="223" spans="1:8" s="38" customFormat="1" ht="12" x14ac:dyDescent="0.2">
      <c r="A223" s="40"/>
      <c r="B223" s="35" t="s">
        <v>144</v>
      </c>
      <c r="C223" s="28">
        <v>1</v>
      </c>
      <c r="D223" s="30">
        <v>0</v>
      </c>
      <c r="E223" s="31"/>
      <c r="F223" s="32">
        <v>0</v>
      </c>
      <c r="G223" s="33">
        <f t="shared" si="10"/>
        <v>0</v>
      </c>
    </row>
    <row r="224" spans="1:8" s="38" customFormat="1" ht="12" hidden="1" x14ac:dyDescent="0.2">
      <c r="A224" s="40"/>
      <c r="B224" s="29" t="s">
        <v>145</v>
      </c>
      <c r="C224" s="28">
        <v>1</v>
      </c>
      <c r="D224" s="30">
        <v>0</v>
      </c>
      <c r="E224" s="31" t="s">
        <v>39</v>
      </c>
      <c r="F224" s="32">
        <v>0</v>
      </c>
      <c r="G224" s="33">
        <f t="shared" si="10"/>
        <v>0</v>
      </c>
    </row>
    <row r="225" spans="1:7" s="38" customFormat="1" ht="24" x14ac:dyDescent="0.2">
      <c r="A225" s="40"/>
      <c r="B225" s="29" t="s">
        <v>146</v>
      </c>
      <c r="C225" s="28">
        <v>1</v>
      </c>
      <c r="D225" s="30">
        <v>32</v>
      </c>
      <c r="E225" s="31" t="s">
        <v>39</v>
      </c>
      <c r="F225" s="32">
        <v>50.07</v>
      </c>
      <c r="G225" s="33">
        <f t="shared" si="10"/>
        <v>1602.24</v>
      </c>
    </row>
    <row r="226" spans="1:7" s="38" customFormat="1" ht="24" x14ac:dyDescent="0.2">
      <c r="A226" s="41"/>
      <c r="B226" s="29" t="s">
        <v>147</v>
      </c>
      <c r="C226" s="28">
        <v>1</v>
      </c>
      <c r="D226" s="30">
        <v>0.1792</v>
      </c>
      <c r="E226" s="31" t="s">
        <v>51</v>
      </c>
      <c r="F226" s="32">
        <v>6492.1425894058921</v>
      </c>
      <c r="G226" s="33">
        <f t="shared" si="10"/>
        <v>1163.3900000000001</v>
      </c>
    </row>
    <row r="227" spans="1:7" s="38" customFormat="1" ht="24" customHeight="1" x14ac:dyDescent="0.2">
      <c r="A227" s="41"/>
      <c r="B227" s="29" t="s">
        <v>148</v>
      </c>
      <c r="C227" s="28">
        <v>1</v>
      </c>
      <c r="D227" s="30">
        <v>1.1859999999999999</v>
      </c>
      <c r="E227" s="31" t="s">
        <v>206</v>
      </c>
      <c r="F227" s="32">
        <v>2597.02</v>
      </c>
      <c r="G227" s="33">
        <f t="shared" si="10"/>
        <v>3080.07</v>
      </c>
    </row>
    <row r="228" spans="1:7" s="38" customFormat="1" ht="12" x14ac:dyDescent="0.2">
      <c r="A228" s="41"/>
      <c r="B228" s="29" t="s">
        <v>149</v>
      </c>
      <c r="C228" s="28">
        <v>1</v>
      </c>
      <c r="D228" s="42">
        <v>15</v>
      </c>
      <c r="E228" s="31" t="s">
        <v>39</v>
      </c>
      <c r="F228" s="32">
        <v>389.5</v>
      </c>
      <c r="G228" s="33">
        <f t="shared" si="10"/>
        <v>5842.5</v>
      </c>
    </row>
    <row r="229" spans="1:7" s="38" customFormat="1" ht="24" hidden="1" x14ac:dyDescent="0.2">
      <c r="A229" s="41"/>
      <c r="B229" s="29" t="s">
        <v>53</v>
      </c>
      <c r="C229" s="28">
        <v>1</v>
      </c>
      <c r="D229" s="43">
        <v>0</v>
      </c>
      <c r="E229" s="31" t="s">
        <v>54</v>
      </c>
      <c r="F229" s="32">
        <v>2175.58</v>
      </c>
      <c r="G229" s="33">
        <f t="shared" si="10"/>
        <v>0</v>
      </c>
    </row>
    <row r="230" spans="1:7" s="38" customFormat="1" ht="24" hidden="1" x14ac:dyDescent="0.2">
      <c r="A230" s="41"/>
      <c r="B230" s="29" t="s">
        <v>55</v>
      </c>
      <c r="C230" s="28">
        <v>1</v>
      </c>
      <c r="D230" s="43">
        <v>0</v>
      </c>
      <c r="E230" s="31" t="s">
        <v>207</v>
      </c>
      <c r="F230" s="32">
        <v>1260.72</v>
      </c>
      <c r="G230" s="33">
        <f t="shared" si="10"/>
        <v>0</v>
      </c>
    </row>
    <row r="231" spans="1:7" s="38" customFormat="1" ht="24" hidden="1" x14ac:dyDescent="0.2">
      <c r="A231" s="41"/>
      <c r="B231" s="29" t="s">
        <v>150</v>
      </c>
      <c r="C231" s="28">
        <v>1</v>
      </c>
      <c r="D231" s="43">
        <v>0</v>
      </c>
      <c r="E231" s="31" t="s">
        <v>207</v>
      </c>
      <c r="F231" s="32">
        <v>0</v>
      </c>
      <c r="G231" s="33">
        <f t="shared" si="10"/>
        <v>0</v>
      </c>
    </row>
    <row r="232" spans="1:7" s="38" customFormat="1" ht="12" hidden="1" x14ac:dyDescent="0.2">
      <c r="A232" s="41"/>
      <c r="B232" s="29" t="s">
        <v>57</v>
      </c>
      <c r="C232" s="28">
        <v>1</v>
      </c>
      <c r="D232" s="43">
        <v>0</v>
      </c>
      <c r="E232" s="31" t="s">
        <v>39</v>
      </c>
      <c r="F232" s="32">
        <v>161.82</v>
      </c>
      <c r="G232" s="33">
        <f t="shared" si="10"/>
        <v>0</v>
      </c>
    </row>
    <row r="233" spans="1:7" s="38" customFormat="1" ht="12" x14ac:dyDescent="0.2">
      <c r="A233" s="41"/>
      <c r="B233" s="29" t="s">
        <v>151</v>
      </c>
      <c r="C233" s="28">
        <v>1</v>
      </c>
      <c r="D233" s="43">
        <v>7.5</v>
      </c>
      <c r="E233" s="31" t="s">
        <v>58</v>
      </c>
      <c r="F233" s="32">
        <v>912.13</v>
      </c>
      <c r="G233" s="33">
        <f t="shared" si="10"/>
        <v>6840.98</v>
      </c>
    </row>
    <row r="234" spans="1:7" s="38" customFormat="1" ht="24" x14ac:dyDescent="0.2">
      <c r="A234" s="40"/>
      <c r="B234" s="29" t="s">
        <v>60</v>
      </c>
      <c r="C234" s="28">
        <v>1</v>
      </c>
      <c r="D234" s="42">
        <v>5</v>
      </c>
      <c r="E234" s="31" t="s">
        <v>61</v>
      </c>
      <c r="F234" s="32">
        <v>337.76</v>
      </c>
      <c r="G234" s="33">
        <f t="shared" si="10"/>
        <v>1688.8</v>
      </c>
    </row>
    <row r="235" spans="1:7" s="38" customFormat="1" ht="12" hidden="1" x14ac:dyDescent="0.2">
      <c r="A235" s="40"/>
      <c r="B235" s="29" t="s">
        <v>152</v>
      </c>
      <c r="C235" s="28">
        <v>1</v>
      </c>
      <c r="D235" s="43">
        <v>0</v>
      </c>
      <c r="E235" s="31" t="s">
        <v>39</v>
      </c>
      <c r="F235" s="32">
        <v>649.21</v>
      </c>
      <c r="G235" s="33">
        <f t="shared" si="10"/>
        <v>0</v>
      </c>
    </row>
    <row r="236" spans="1:7" s="38" customFormat="1" ht="12" x14ac:dyDescent="0.2">
      <c r="A236" s="40"/>
      <c r="B236" s="29" t="s">
        <v>153</v>
      </c>
      <c r="C236" s="28">
        <v>1</v>
      </c>
      <c r="D236" s="42">
        <v>1</v>
      </c>
      <c r="E236" s="31" t="s">
        <v>39</v>
      </c>
      <c r="F236" s="32">
        <v>258.56</v>
      </c>
      <c r="G236" s="33">
        <f t="shared" si="10"/>
        <v>258.56</v>
      </c>
    </row>
    <row r="237" spans="1:7" s="38" customFormat="1" ht="12" hidden="1" x14ac:dyDescent="0.2">
      <c r="A237" s="40"/>
      <c r="B237" s="29">
        <v>0</v>
      </c>
      <c r="C237" s="28">
        <v>1</v>
      </c>
      <c r="D237" s="42">
        <v>0</v>
      </c>
      <c r="E237" s="31">
        <v>0</v>
      </c>
      <c r="F237" s="32"/>
      <c r="G237" s="33"/>
    </row>
    <row r="238" spans="1:7" s="38" customFormat="1" ht="12" hidden="1" x14ac:dyDescent="0.2">
      <c r="A238" s="40"/>
      <c r="B238" s="29">
        <v>0</v>
      </c>
      <c r="C238" s="28">
        <v>1</v>
      </c>
      <c r="D238" s="42">
        <v>0</v>
      </c>
      <c r="E238" s="31">
        <v>0</v>
      </c>
      <c r="F238" s="32"/>
      <c r="G238" s="33"/>
    </row>
    <row r="239" spans="1:7" s="38" customFormat="1" ht="12" hidden="1" x14ac:dyDescent="0.2">
      <c r="A239" s="40"/>
      <c r="B239" s="29">
        <v>0</v>
      </c>
      <c r="C239" s="28">
        <v>1</v>
      </c>
      <c r="D239" s="42">
        <v>0</v>
      </c>
      <c r="E239" s="31">
        <v>0</v>
      </c>
      <c r="F239" s="32"/>
      <c r="G239" s="33"/>
    </row>
    <row r="240" spans="1:7" s="38" customFormat="1" ht="12" x14ac:dyDescent="0.2">
      <c r="A240" s="40"/>
      <c r="B240" s="35" t="s">
        <v>154</v>
      </c>
      <c r="C240" s="28">
        <v>1</v>
      </c>
      <c r="D240" s="42">
        <v>0</v>
      </c>
      <c r="E240" s="31"/>
      <c r="F240" s="32">
        <v>0</v>
      </c>
      <c r="G240" s="33">
        <f t="shared" ref="G240:G268" si="11">ROUND(C240*D240*F240,2)</f>
        <v>0</v>
      </c>
    </row>
    <row r="241" spans="1:7" s="38" customFormat="1" ht="12" hidden="1" x14ac:dyDescent="0.2">
      <c r="A241" s="40"/>
      <c r="B241" s="29" t="s">
        <v>155</v>
      </c>
      <c r="C241" s="28">
        <v>1</v>
      </c>
      <c r="D241" s="42">
        <v>0</v>
      </c>
      <c r="E241" s="31" t="s">
        <v>39</v>
      </c>
      <c r="F241" s="32">
        <v>976.74</v>
      </c>
      <c r="G241" s="33">
        <f t="shared" si="11"/>
        <v>0</v>
      </c>
    </row>
    <row r="242" spans="1:7" s="38" customFormat="1" ht="12" x14ac:dyDescent="0.2">
      <c r="A242" s="40"/>
      <c r="B242" s="29" t="s">
        <v>64</v>
      </c>
      <c r="C242" s="28">
        <v>1</v>
      </c>
      <c r="D242" s="42">
        <v>5</v>
      </c>
      <c r="E242" s="31" t="s">
        <v>39</v>
      </c>
      <c r="F242" s="32">
        <v>614.95000000000005</v>
      </c>
      <c r="G242" s="33">
        <f t="shared" si="11"/>
        <v>3074.75</v>
      </c>
    </row>
    <row r="243" spans="1:7" s="38" customFormat="1" ht="12" hidden="1" x14ac:dyDescent="0.2">
      <c r="A243" s="40"/>
      <c r="B243" s="29" t="s">
        <v>156</v>
      </c>
      <c r="C243" s="28">
        <v>1</v>
      </c>
      <c r="D243" s="42">
        <v>0</v>
      </c>
      <c r="E243" s="31" t="s">
        <v>39</v>
      </c>
      <c r="F243" s="32">
        <v>0</v>
      </c>
      <c r="G243" s="33">
        <f t="shared" si="11"/>
        <v>0</v>
      </c>
    </row>
    <row r="244" spans="1:7" s="38" customFormat="1" ht="17.25" hidden="1" customHeight="1" x14ac:dyDescent="0.2">
      <c r="A244" s="40"/>
      <c r="B244" s="29" t="s">
        <v>157</v>
      </c>
      <c r="C244" s="28">
        <v>1</v>
      </c>
      <c r="D244" s="42">
        <v>0</v>
      </c>
      <c r="E244" s="31" t="s">
        <v>39</v>
      </c>
      <c r="F244" s="32">
        <v>8478.2000000000007</v>
      </c>
      <c r="G244" s="33">
        <f t="shared" si="11"/>
        <v>0</v>
      </c>
    </row>
    <row r="245" spans="1:7" s="38" customFormat="1" ht="15" hidden="1" customHeight="1" x14ac:dyDescent="0.2">
      <c r="A245" s="40"/>
      <c r="B245" s="29" t="s">
        <v>94</v>
      </c>
      <c r="C245" s="28">
        <v>1</v>
      </c>
      <c r="D245" s="42">
        <v>0</v>
      </c>
      <c r="E245" s="31" t="s">
        <v>39</v>
      </c>
      <c r="F245" s="32">
        <v>2020.74</v>
      </c>
      <c r="G245" s="33">
        <f t="shared" si="11"/>
        <v>0</v>
      </c>
    </row>
    <row r="246" spans="1:7" s="38" customFormat="1" ht="12" hidden="1" x14ac:dyDescent="0.2">
      <c r="A246" s="40"/>
      <c r="B246" s="29">
        <v>0</v>
      </c>
      <c r="C246" s="28">
        <v>1</v>
      </c>
      <c r="D246" s="42">
        <v>0</v>
      </c>
      <c r="E246" s="31">
        <v>0</v>
      </c>
      <c r="F246" s="32">
        <v>0</v>
      </c>
      <c r="G246" s="33">
        <f t="shared" si="11"/>
        <v>0</v>
      </c>
    </row>
    <row r="247" spans="1:7" s="38" customFormat="1" ht="12" x14ac:dyDescent="0.2">
      <c r="A247" s="40"/>
      <c r="B247" s="44" t="s">
        <v>158</v>
      </c>
      <c r="C247" s="28">
        <v>1</v>
      </c>
      <c r="D247" s="42">
        <v>0</v>
      </c>
      <c r="E247" s="31"/>
      <c r="F247" s="32">
        <v>0</v>
      </c>
      <c r="G247" s="33">
        <f t="shared" si="11"/>
        <v>0</v>
      </c>
    </row>
    <row r="248" spans="1:7" s="38" customFormat="1" ht="36" hidden="1" x14ac:dyDescent="0.2">
      <c r="A248" s="40"/>
      <c r="B248" s="29" t="s">
        <v>159</v>
      </c>
      <c r="C248" s="28">
        <v>1</v>
      </c>
      <c r="D248" s="42">
        <v>0</v>
      </c>
      <c r="E248" s="31" t="s">
        <v>208</v>
      </c>
      <c r="F248" s="32">
        <v>0</v>
      </c>
      <c r="G248" s="33">
        <f t="shared" si="11"/>
        <v>0</v>
      </c>
    </row>
    <row r="249" spans="1:7" s="38" customFormat="1" ht="24" x14ac:dyDescent="0.2">
      <c r="A249" s="40"/>
      <c r="B249" s="29" t="s">
        <v>160</v>
      </c>
      <c r="C249" s="28">
        <v>1</v>
      </c>
      <c r="D249" s="30">
        <v>0.51700000000000002</v>
      </c>
      <c r="E249" s="31" t="s">
        <v>67</v>
      </c>
      <c r="F249" s="32">
        <v>5280.75</v>
      </c>
      <c r="G249" s="33">
        <f t="shared" si="11"/>
        <v>2730.15</v>
      </c>
    </row>
    <row r="250" spans="1:7" s="38" customFormat="1" ht="24" x14ac:dyDescent="0.2">
      <c r="A250" s="40"/>
      <c r="B250" s="29" t="s">
        <v>68</v>
      </c>
      <c r="C250" s="28">
        <v>1</v>
      </c>
      <c r="D250" s="36">
        <v>0.12</v>
      </c>
      <c r="E250" s="31" t="s">
        <v>69</v>
      </c>
      <c r="F250" s="32">
        <v>5939.05</v>
      </c>
      <c r="G250" s="33">
        <f t="shared" si="11"/>
        <v>712.69</v>
      </c>
    </row>
    <row r="251" spans="1:7" s="38" customFormat="1" ht="12" hidden="1" x14ac:dyDescent="0.2">
      <c r="A251" s="40"/>
      <c r="B251" s="29" t="s">
        <v>161</v>
      </c>
      <c r="C251" s="28">
        <v>1</v>
      </c>
      <c r="D251" s="30">
        <v>0</v>
      </c>
      <c r="E251" s="31" t="s">
        <v>39</v>
      </c>
      <c r="F251" s="32">
        <v>67.62</v>
      </c>
      <c r="G251" s="33">
        <f t="shared" si="11"/>
        <v>0</v>
      </c>
    </row>
    <row r="252" spans="1:7" s="38" customFormat="1" ht="12" hidden="1" x14ac:dyDescent="0.2">
      <c r="A252" s="40"/>
      <c r="B252" s="29" t="s">
        <v>162</v>
      </c>
      <c r="C252" s="28">
        <v>1</v>
      </c>
      <c r="D252" s="42">
        <v>0</v>
      </c>
      <c r="E252" s="31" t="s">
        <v>39</v>
      </c>
      <c r="F252" s="32">
        <v>0</v>
      </c>
      <c r="G252" s="33">
        <f t="shared" si="11"/>
        <v>0</v>
      </c>
    </row>
    <row r="253" spans="1:7" s="38" customFormat="1" ht="12" hidden="1" x14ac:dyDescent="0.2">
      <c r="A253" s="40"/>
      <c r="B253" s="29" t="s">
        <v>163</v>
      </c>
      <c r="C253" s="28">
        <v>1</v>
      </c>
      <c r="D253" s="42">
        <v>0</v>
      </c>
      <c r="E253" s="31" t="s">
        <v>39</v>
      </c>
      <c r="F253" s="32">
        <v>0</v>
      </c>
      <c r="G253" s="33">
        <f t="shared" si="11"/>
        <v>0</v>
      </c>
    </row>
    <row r="254" spans="1:7" s="38" customFormat="1" ht="12" hidden="1" x14ac:dyDescent="0.2">
      <c r="A254" s="40"/>
      <c r="B254" s="29" t="s">
        <v>164</v>
      </c>
      <c r="C254" s="28">
        <v>1</v>
      </c>
      <c r="D254" s="42">
        <v>0</v>
      </c>
      <c r="E254" s="31" t="s">
        <v>39</v>
      </c>
      <c r="F254" s="32">
        <v>0</v>
      </c>
      <c r="G254" s="33">
        <f t="shared" si="11"/>
        <v>0</v>
      </c>
    </row>
    <row r="255" spans="1:7" s="38" customFormat="1" ht="12" hidden="1" x14ac:dyDescent="0.2">
      <c r="A255" s="40"/>
      <c r="B255" s="29" t="s">
        <v>165</v>
      </c>
      <c r="C255" s="28">
        <v>1</v>
      </c>
      <c r="D255" s="42">
        <v>0</v>
      </c>
      <c r="E255" s="31" t="s">
        <v>39</v>
      </c>
      <c r="F255" s="32">
        <v>0</v>
      </c>
      <c r="G255" s="33">
        <f t="shared" si="11"/>
        <v>0</v>
      </c>
    </row>
    <row r="256" spans="1:7" s="38" customFormat="1" ht="12" hidden="1" x14ac:dyDescent="0.2">
      <c r="A256" s="40"/>
      <c r="B256" s="29" t="s">
        <v>166</v>
      </c>
      <c r="C256" s="28">
        <v>1</v>
      </c>
      <c r="D256" s="42">
        <v>0</v>
      </c>
      <c r="E256" s="31" t="s">
        <v>39</v>
      </c>
      <c r="F256" s="32">
        <v>0</v>
      </c>
      <c r="G256" s="33">
        <f t="shared" si="11"/>
        <v>0</v>
      </c>
    </row>
    <row r="257" spans="1:7" s="38" customFormat="1" ht="12" x14ac:dyDescent="0.2">
      <c r="A257" s="40"/>
      <c r="B257" s="29" t="s">
        <v>167</v>
      </c>
      <c r="C257" s="28">
        <v>1</v>
      </c>
      <c r="D257" s="42">
        <v>12</v>
      </c>
      <c r="E257" s="31" t="s">
        <v>39</v>
      </c>
      <c r="F257" s="32">
        <v>230.99</v>
      </c>
      <c r="G257" s="33">
        <f t="shared" si="11"/>
        <v>2771.88</v>
      </c>
    </row>
    <row r="258" spans="1:7" s="38" customFormat="1" ht="12" hidden="1" x14ac:dyDescent="0.2">
      <c r="A258" s="40"/>
      <c r="B258" s="29">
        <v>0</v>
      </c>
      <c r="C258" s="28">
        <v>1</v>
      </c>
      <c r="D258" s="42">
        <v>0</v>
      </c>
      <c r="E258" s="31">
        <v>0</v>
      </c>
      <c r="F258" s="32">
        <v>0</v>
      </c>
      <c r="G258" s="33">
        <f t="shared" si="11"/>
        <v>0</v>
      </c>
    </row>
    <row r="259" spans="1:7" s="38" customFormat="1" ht="12" hidden="1" x14ac:dyDescent="0.2">
      <c r="A259" s="40"/>
      <c r="B259" s="29">
        <v>0</v>
      </c>
      <c r="C259" s="28">
        <v>1</v>
      </c>
      <c r="D259" s="42">
        <v>0</v>
      </c>
      <c r="E259" s="31">
        <v>0</v>
      </c>
      <c r="F259" s="32">
        <v>0</v>
      </c>
      <c r="G259" s="33">
        <f t="shared" si="11"/>
        <v>0</v>
      </c>
    </row>
    <row r="260" spans="1:7" s="38" customFormat="1" ht="12" x14ac:dyDescent="0.2">
      <c r="A260" s="40"/>
      <c r="B260" s="29" t="s">
        <v>168</v>
      </c>
      <c r="C260" s="28">
        <v>1</v>
      </c>
      <c r="D260" s="42">
        <v>2</v>
      </c>
      <c r="E260" s="31" t="s">
        <v>39</v>
      </c>
      <c r="F260" s="32">
        <v>405.64</v>
      </c>
      <c r="G260" s="33">
        <f t="shared" si="11"/>
        <v>811.28</v>
      </c>
    </row>
    <row r="261" spans="1:7" s="38" customFormat="1" ht="12" hidden="1" x14ac:dyDescent="0.2">
      <c r="A261" s="40"/>
      <c r="B261" s="29">
        <v>0</v>
      </c>
      <c r="C261" s="28">
        <v>1</v>
      </c>
      <c r="D261" s="42">
        <v>0</v>
      </c>
      <c r="E261" s="31">
        <v>0</v>
      </c>
      <c r="F261" s="32">
        <v>0</v>
      </c>
      <c r="G261" s="33">
        <f t="shared" si="11"/>
        <v>0</v>
      </c>
    </row>
    <row r="262" spans="1:7" s="38" customFormat="1" ht="12" hidden="1" x14ac:dyDescent="0.2">
      <c r="A262" s="40"/>
      <c r="B262" s="29" t="s">
        <v>169</v>
      </c>
      <c r="C262" s="28">
        <v>1</v>
      </c>
      <c r="D262" s="42">
        <v>0</v>
      </c>
      <c r="E262" s="31" t="s">
        <v>209</v>
      </c>
      <c r="F262" s="32">
        <v>0</v>
      </c>
      <c r="G262" s="33">
        <f t="shared" si="11"/>
        <v>0</v>
      </c>
    </row>
    <row r="263" spans="1:7" s="38" customFormat="1" ht="12" hidden="1" x14ac:dyDescent="0.2">
      <c r="A263" s="40"/>
      <c r="B263" s="29" t="s">
        <v>170</v>
      </c>
      <c r="C263" s="28">
        <v>1</v>
      </c>
      <c r="D263" s="42">
        <v>0</v>
      </c>
      <c r="E263" s="31" t="s">
        <v>39</v>
      </c>
      <c r="F263" s="32">
        <v>0</v>
      </c>
      <c r="G263" s="33">
        <f t="shared" si="11"/>
        <v>0</v>
      </c>
    </row>
    <row r="264" spans="1:7" s="38" customFormat="1" ht="12" hidden="1" x14ac:dyDescent="0.2">
      <c r="A264" s="40"/>
      <c r="B264" s="29" t="s">
        <v>171</v>
      </c>
      <c r="C264" s="28">
        <v>1</v>
      </c>
      <c r="D264" s="42">
        <v>0</v>
      </c>
      <c r="E264" s="31" t="s">
        <v>39</v>
      </c>
      <c r="F264" s="32">
        <v>489.13</v>
      </c>
      <c r="G264" s="33">
        <f t="shared" si="11"/>
        <v>0</v>
      </c>
    </row>
    <row r="265" spans="1:7" s="38" customFormat="1" ht="12" hidden="1" x14ac:dyDescent="0.2">
      <c r="A265" s="40"/>
      <c r="B265" s="29" t="s">
        <v>172</v>
      </c>
      <c r="C265" s="28">
        <v>1</v>
      </c>
      <c r="D265" s="42">
        <v>0</v>
      </c>
      <c r="E265" s="31" t="s">
        <v>39</v>
      </c>
      <c r="F265" s="32">
        <v>107.99</v>
      </c>
      <c r="G265" s="33">
        <f t="shared" si="11"/>
        <v>0</v>
      </c>
    </row>
    <row r="266" spans="1:7" s="38" customFormat="1" ht="12" x14ac:dyDescent="0.2">
      <c r="A266" s="40"/>
      <c r="B266" s="29" t="s">
        <v>173</v>
      </c>
      <c r="C266" s="28">
        <v>1</v>
      </c>
      <c r="D266" s="42">
        <v>15</v>
      </c>
      <c r="E266" s="31" t="s">
        <v>39</v>
      </c>
      <c r="F266" s="32">
        <v>49.57</v>
      </c>
      <c r="G266" s="33">
        <f t="shared" si="11"/>
        <v>743.55</v>
      </c>
    </row>
    <row r="267" spans="1:7" s="38" customFormat="1" ht="24" hidden="1" x14ac:dyDescent="0.2">
      <c r="A267" s="40"/>
      <c r="B267" s="29" t="s">
        <v>174</v>
      </c>
      <c r="C267" s="28">
        <v>1</v>
      </c>
      <c r="D267" s="42">
        <v>0</v>
      </c>
      <c r="E267" s="31">
        <v>0</v>
      </c>
      <c r="F267" s="32">
        <v>0</v>
      </c>
      <c r="G267" s="33">
        <f t="shared" si="11"/>
        <v>0</v>
      </c>
    </row>
    <row r="268" spans="1:7" s="38" customFormat="1" ht="12" x14ac:dyDescent="0.2">
      <c r="A268" s="40"/>
      <c r="B268" s="35" t="s">
        <v>175</v>
      </c>
      <c r="C268" s="28"/>
      <c r="D268" s="36"/>
      <c r="E268" s="31"/>
      <c r="F268" s="32">
        <v>0</v>
      </c>
      <c r="G268" s="33">
        <f t="shared" si="11"/>
        <v>0</v>
      </c>
    </row>
    <row r="269" spans="1:7" s="38" customFormat="1" ht="12" hidden="1" x14ac:dyDescent="0.2">
      <c r="A269" s="40"/>
      <c r="B269" s="29">
        <v>0</v>
      </c>
      <c r="C269" s="28"/>
      <c r="D269" s="36"/>
      <c r="E269" s="31"/>
      <c r="F269" s="32">
        <v>0</v>
      </c>
      <c r="G269" s="33">
        <f>ROUND(C269*D269*F269,2)</f>
        <v>0</v>
      </c>
    </row>
    <row r="270" spans="1:7" s="38" customFormat="1" ht="24" x14ac:dyDescent="0.2">
      <c r="A270" s="40"/>
      <c r="B270" s="29" t="s">
        <v>176</v>
      </c>
      <c r="C270" s="42">
        <v>108</v>
      </c>
      <c r="D270" s="36">
        <v>147.86000000000001</v>
      </c>
      <c r="E270" s="31" t="s">
        <v>71</v>
      </c>
      <c r="F270" s="32">
        <v>0</v>
      </c>
      <c r="G270" s="79">
        <v>31080.158643207054</v>
      </c>
    </row>
    <row r="271" spans="1:7" s="38" customFormat="1" ht="24" x14ac:dyDescent="0.2">
      <c r="A271" s="40"/>
      <c r="B271" s="29" t="s">
        <v>177</v>
      </c>
      <c r="C271" s="42">
        <v>50</v>
      </c>
      <c r="D271" s="36">
        <v>49.29</v>
      </c>
      <c r="E271" s="31" t="s">
        <v>71</v>
      </c>
      <c r="F271" s="32">
        <v>0</v>
      </c>
      <c r="G271" s="80"/>
    </row>
    <row r="272" spans="1:7" s="38" customFormat="1" ht="24" x14ac:dyDescent="0.2">
      <c r="A272" s="40"/>
      <c r="B272" s="29" t="s">
        <v>178</v>
      </c>
      <c r="C272" s="42">
        <v>10</v>
      </c>
      <c r="D272" s="36">
        <v>147.86000000000001</v>
      </c>
      <c r="E272" s="31" t="s">
        <v>71</v>
      </c>
      <c r="F272" s="32">
        <v>0</v>
      </c>
      <c r="G272" s="80"/>
    </row>
    <row r="273" spans="1:7" s="38" customFormat="1" ht="24" x14ac:dyDescent="0.2">
      <c r="A273" s="40"/>
      <c r="B273" s="29" t="s">
        <v>179</v>
      </c>
      <c r="C273" s="42">
        <v>8</v>
      </c>
      <c r="D273" s="36">
        <v>49.29</v>
      </c>
      <c r="E273" s="31" t="s">
        <v>71</v>
      </c>
      <c r="F273" s="32">
        <v>0</v>
      </c>
      <c r="G273" s="80"/>
    </row>
    <row r="274" spans="1:7" s="38" customFormat="1" ht="36" x14ac:dyDescent="0.2">
      <c r="A274" s="40"/>
      <c r="B274" s="29" t="s">
        <v>180</v>
      </c>
      <c r="C274" s="42">
        <v>1</v>
      </c>
      <c r="D274" s="36">
        <v>276</v>
      </c>
      <c r="E274" s="31" t="s">
        <v>71</v>
      </c>
      <c r="F274" s="32">
        <v>0</v>
      </c>
      <c r="G274" s="80"/>
    </row>
    <row r="275" spans="1:7" s="38" customFormat="1" ht="24" x14ac:dyDescent="0.2">
      <c r="A275" s="40"/>
      <c r="B275" s="29" t="s">
        <v>181</v>
      </c>
      <c r="C275" s="42">
        <v>1</v>
      </c>
      <c r="D275" s="36">
        <v>17.25</v>
      </c>
      <c r="E275" s="31" t="s">
        <v>71</v>
      </c>
      <c r="F275" s="32">
        <v>0</v>
      </c>
      <c r="G275" s="80"/>
    </row>
    <row r="276" spans="1:7" s="38" customFormat="1" ht="12" x14ac:dyDescent="0.2">
      <c r="A276" s="40"/>
      <c r="B276" s="29" t="s">
        <v>182</v>
      </c>
      <c r="C276" s="42">
        <v>10</v>
      </c>
      <c r="D276" s="36">
        <v>11.4</v>
      </c>
      <c r="E276" s="31" t="s">
        <v>71</v>
      </c>
      <c r="F276" s="32">
        <v>0</v>
      </c>
      <c r="G276" s="80"/>
    </row>
    <row r="277" spans="1:7" s="38" customFormat="1" ht="12" x14ac:dyDescent="0.2">
      <c r="A277" s="40"/>
      <c r="B277" s="29" t="s">
        <v>183</v>
      </c>
      <c r="C277" s="42">
        <v>1</v>
      </c>
      <c r="D277" s="36">
        <v>54.800000000000004</v>
      </c>
      <c r="E277" s="31" t="s">
        <v>71</v>
      </c>
      <c r="F277" s="32">
        <v>0</v>
      </c>
      <c r="G277" s="81"/>
    </row>
    <row r="278" spans="1:7" s="38" customFormat="1" ht="12" hidden="1" x14ac:dyDescent="0.2">
      <c r="A278" s="40"/>
      <c r="B278" s="29">
        <v>0</v>
      </c>
      <c r="C278" s="36">
        <v>0</v>
      </c>
      <c r="D278" s="73"/>
      <c r="E278" s="31" t="s">
        <v>71</v>
      </c>
      <c r="F278" s="32">
        <v>0</v>
      </c>
      <c r="G278" s="33">
        <f t="shared" ref="G278:G294" si="12">ROUND(C278*D278*F278,2)</f>
        <v>0</v>
      </c>
    </row>
    <row r="279" spans="1:7" s="38" customFormat="1" ht="12" x14ac:dyDescent="0.2">
      <c r="A279" s="40"/>
      <c r="B279" s="35" t="s">
        <v>184</v>
      </c>
      <c r="C279" s="36">
        <v>0</v>
      </c>
      <c r="D279" s="73"/>
      <c r="E279" s="31"/>
      <c r="F279" s="32">
        <v>0</v>
      </c>
      <c r="G279" s="33">
        <f t="shared" si="12"/>
        <v>0</v>
      </c>
    </row>
    <row r="280" spans="1:7" s="38" customFormat="1" ht="12" hidden="1" x14ac:dyDescent="0.2">
      <c r="A280" s="40"/>
      <c r="B280" s="29" t="s">
        <v>185</v>
      </c>
      <c r="C280" s="36">
        <v>0</v>
      </c>
      <c r="D280" s="73"/>
      <c r="E280" s="31"/>
      <c r="F280" s="32"/>
      <c r="G280" s="33">
        <f t="shared" si="12"/>
        <v>0</v>
      </c>
    </row>
    <row r="281" spans="1:7" s="38" customFormat="1" ht="12" x14ac:dyDescent="0.2">
      <c r="A281" s="40"/>
      <c r="B281" s="29" t="s">
        <v>186</v>
      </c>
      <c r="C281" s="42">
        <v>22</v>
      </c>
      <c r="D281" s="36">
        <v>442</v>
      </c>
      <c r="E281" s="31" t="s">
        <v>71</v>
      </c>
      <c r="F281" s="32">
        <v>5.38</v>
      </c>
      <c r="G281" s="33">
        <v>52315.12</v>
      </c>
    </row>
    <row r="282" spans="1:7" s="38" customFormat="1" ht="12" hidden="1" x14ac:dyDescent="0.2">
      <c r="A282" s="40"/>
      <c r="B282" s="29" t="s">
        <v>187</v>
      </c>
      <c r="C282" s="42">
        <v>0</v>
      </c>
      <c r="D282" s="36">
        <v>0</v>
      </c>
      <c r="E282" s="31" t="s">
        <v>71</v>
      </c>
      <c r="F282" s="32">
        <v>21.5</v>
      </c>
      <c r="G282" s="33">
        <v>0</v>
      </c>
    </row>
    <row r="283" spans="1:7" s="38" customFormat="1" ht="12" hidden="1" x14ac:dyDescent="0.2">
      <c r="A283" s="40"/>
      <c r="B283" s="29" t="s">
        <v>188</v>
      </c>
      <c r="C283" s="42">
        <v>0</v>
      </c>
      <c r="D283" s="36">
        <v>0</v>
      </c>
      <c r="E283" s="31" t="s">
        <v>71</v>
      </c>
      <c r="F283" s="32">
        <v>0</v>
      </c>
      <c r="G283" s="33">
        <v>0</v>
      </c>
    </row>
    <row r="284" spans="1:7" s="38" customFormat="1" ht="13.5" customHeight="1" x14ac:dyDescent="0.2">
      <c r="A284" s="40"/>
      <c r="B284" s="29" t="s">
        <v>189</v>
      </c>
      <c r="C284" s="42">
        <v>4</v>
      </c>
      <c r="D284" s="36">
        <v>7.04</v>
      </c>
      <c r="E284" s="31" t="s">
        <v>71</v>
      </c>
      <c r="F284" s="32">
        <v>3.32</v>
      </c>
      <c r="G284" s="33">
        <v>93.491199999999992</v>
      </c>
    </row>
    <row r="285" spans="1:7" s="38" customFormat="1" ht="24" hidden="1" x14ac:dyDescent="0.2">
      <c r="A285" s="40"/>
      <c r="B285" s="29" t="s">
        <v>106</v>
      </c>
      <c r="C285" s="42">
        <v>0</v>
      </c>
      <c r="D285" s="36">
        <v>0</v>
      </c>
      <c r="E285" s="31" t="s">
        <v>75</v>
      </c>
      <c r="F285" s="32">
        <v>0</v>
      </c>
      <c r="G285" s="33">
        <v>0</v>
      </c>
    </row>
    <row r="286" spans="1:7" s="38" customFormat="1" ht="12" hidden="1" x14ac:dyDescent="0.2">
      <c r="A286" s="40"/>
      <c r="B286" s="29" t="s">
        <v>190</v>
      </c>
      <c r="C286" s="42">
        <v>0</v>
      </c>
      <c r="D286" s="36">
        <v>78</v>
      </c>
      <c r="E286" s="31" t="s">
        <v>71</v>
      </c>
      <c r="F286" s="32">
        <v>5.33</v>
      </c>
      <c r="G286" s="33">
        <v>0</v>
      </c>
    </row>
    <row r="287" spans="1:7" s="38" customFormat="1" ht="12" hidden="1" x14ac:dyDescent="0.2">
      <c r="A287" s="40"/>
      <c r="B287" s="29" t="s">
        <v>191</v>
      </c>
      <c r="C287" s="42">
        <v>0</v>
      </c>
      <c r="D287" s="36">
        <v>0</v>
      </c>
      <c r="E287" s="31" t="s">
        <v>71</v>
      </c>
      <c r="F287" s="32">
        <v>37.159999999999997</v>
      </c>
      <c r="G287" s="33">
        <v>0</v>
      </c>
    </row>
    <row r="288" spans="1:7" s="38" customFormat="1" ht="12" x14ac:dyDescent="0.2">
      <c r="A288" s="40"/>
      <c r="B288" s="29" t="s">
        <v>192</v>
      </c>
      <c r="C288" s="42">
        <v>24</v>
      </c>
      <c r="D288" s="36">
        <v>14</v>
      </c>
      <c r="E288" s="31" t="s">
        <v>71</v>
      </c>
      <c r="F288" s="32">
        <v>7.23</v>
      </c>
      <c r="G288" s="33">
        <v>2429.2800000000002</v>
      </c>
    </row>
    <row r="289" spans="1:7" s="38" customFormat="1" ht="12" x14ac:dyDescent="0.2">
      <c r="A289" s="40"/>
      <c r="B289" s="29" t="s">
        <v>193</v>
      </c>
      <c r="C289" s="42">
        <v>41</v>
      </c>
      <c r="D289" s="36">
        <v>14</v>
      </c>
      <c r="E289" s="31" t="s">
        <v>71</v>
      </c>
      <c r="F289" s="32">
        <v>1.3378121025259242</v>
      </c>
      <c r="G289" s="33">
        <v>767.90414684988048</v>
      </c>
    </row>
    <row r="290" spans="1:7" s="38" customFormat="1" ht="12" x14ac:dyDescent="0.2">
      <c r="A290" s="40"/>
      <c r="B290" s="29" t="s">
        <v>194</v>
      </c>
      <c r="C290" s="42">
        <v>13</v>
      </c>
      <c r="D290" s="36">
        <v>761</v>
      </c>
      <c r="E290" s="31" t="s">
        <v>71</v>
      </c>
      <c r="F290" s="32">
        <v>0.67</v>
      </c>
      <c r="G290" s="33">
        <v>6628.31</v>
      </c>
    </row>
    <row r="291" spans="1:7" s="38" customFormat="1" ht="12" x14ac:dyDescent="0.2">
      <c r="A291" s="40"/>
      <c r="B291" s="29" t="s">
        <v>195</v>
      </c>
      <c r="C291" s="42">
        <v>65</v>
      </c>
      <c r="D291" s="36">
        <v>3</v>
      </c>
      <c r="E291" s="31" t="s">
        <v>39</v>
      </c>
      <c r="F291" s="32">
        <v>25.68</v>
      </c>
      <c r="G291" s="33">
        <v>5007.6000000000004</v>
      </c>
    </row>
    <row r="292" spans="1:7" s="38" customFormat="1" ht="12" hidden="1" x14ac:dyDescent="0.2">
      <c r="A292" s="40"/>
      <c r="B292" s="29" t="s">
        <v>107</v>
      </c>
      <c r="C292" s="42">
        <v>1</v>
      </c>
      <c r="D292" s="36">
        <v>5.5</v>
      </c>
      <c r="E292" s="31" t="s">
        <v>75</v>
      </c>
      <c r="F292" s="32">
        <v>0</v>
      </c>
      <c r="G292" s="33">
        <f t="shared" si="12"/>
        <v>0</v>
      </c>
    </row>
    <row r="293" spans="1:7" s="38" customFormat="1" ht="12" hidden="1" x14ac:dyDescent="0.2">
      <c r="A293" s="40"/>
      <c r="B293" s="29" t="s">
        <v>196</v>
      </c>
      <c r="C293" s="42">
        <v>0</v>
      </c>
      <c r="D293" s="36">
        <v>0</v>
      </c>
      <c r="E293" s="31" t="s">
        <v>71</v>
      </c>
      <c r="F293" s="32">
        <v>0</v>
      </c>
      <c r="G293" s="33">
        <f t="shared" si="12"/>
        <v>0</v>
      </c>
    </row>
    <row r="294" spans="1:7" s="38" customFormat="1" ht="12" x14ac:dyDescent="0.2">
      <c r="A294" s="40"/>
      <c r="B294" s="35" t="s">
        <v>197</v>
      </c>
      <c r="C294" s="42">
        <v>0</v>
      </c>
      <c r="D294" s="36">
        <v>0</v>
      </c>
      <c r="E294" s="31" t="s">
        <v>71</v>
      </c>
      <c r="F294" s="32">
        <v>0</v>
      </c>
      <c r="G294" s="33">
        <f t="shared" si="12"/>
        <v>0</v>
      </c>
    </row>
    <row r="295" spans="1:7" s="38" customFormat="1" ht="12" x14ac:dyDescent="0.2">
      <c r="A295" s="40"/>
      <c r="B295" s="29" t="s">
        <v>198</v>
      </c>
      <c r="C295" s="42">
        <v>18</v>
      </c>
      <c r="D295" s="36">
        <v>761</v>
      </c>
      <c r="E295" s="31" t="s">
        <v>71</v>
      </c>
      <c r="F295" s="32">
        <v>0.7</v>
      </c>
      <c r="G295" s="33">
        <v>9588.6</v>
      </c>
    </row>
    <row r="296" spans="1:7" s="38" customFormat="1" ht="12" hidden="1" x14ac:dyDescent="0.2">
      <c r="A296" s="40"/>
      <c r="B296" s="29" t="s">
        <v>190</v>
      </c>
      <c r="C296" s="42">
        <v>0</v>
      </c>
      <c r="D296" s="36">
        <v>78</v>
      </c>
      <c r="E296" s="31" t="s">
        <v>71</v>
      </c>
      <c r="F296" s="32">
        <v>19.39</v>
      </c>
      <c r="G296" s="33">
        <v>0</v>
      </c>
    </row>
    <row r="297" spans="1:7" s="38" customFormat="1" ht="12" x14ac:dyDescent="0.2">
      <c r="A297" s="40"/>
      <c r="B297" s="29" t="s">
        <v>199</v>
      </c>
      <c r="C297" s="42">
        <v>15</v>
      </c>
      <c r="D297" s="36">
        <v>1258.5999999999999</v>
      </c>
      <c r="E297" s="31" t="s">
        <v>71</v>
      </c>
      <c r="F297" s="32">
        <v>0.68</v>
      </c>
      <c r="G297" s="33">
        <v>12837.720000000001</v>
      </c>
    </row>
    <row r="298" spans="1:7" s="38" customFormat="1" ht="24" x14ac:dyDescent="0.2">
      <c r="A298" s="40"/>
      <c r="B298" s="29" t="s">
        <v>200</v>
      </c>
      <c r="C298" s="42">
        <v>1</v>
      </c>
      <c r="D298" s="36">
        <v>1258.5999999999999</v>
      </c>
      <c r="E298" s="31" t="s">
        <v>71</v>
      </c>
      <c r="F298" s="32">
        <v>6.19</v>
      </c>
      <c r="G298" s="33">
        <v>7790.7340000000004</v>
      </c>
    </row>
    <row r="299" spans="1:7" s="38" customFormat="1" ht="12" x14ac:dyDescent="0.2">
      <c r="A299" s="40"/>
      <c r="B299" s="29" t="s">
        <v>201</v>
      </c>
      <c r="C299" s="42">
        <v>1</v>
      </c>
      <c r="D299" s="36">
        <v>1258.5999999999999</v>
      </c>
      <c r="E299" s="31" t="s">
        <v>71</v>
      </c>
      <c r="F299" s="32">
        <v>1.06</v>
      </c>
      <c r="G299" s="33">
        <v>1334.116</v>
      </c>
    </row>
    <row r="300" spans="1:7" s="38" customFormat="1" ht="12" hidden="1" x14ac:dyDescent="0.2">
      <c r="A300" s="40"/>
      <c r="B300" s="29" t="s">
        <v>202</v>
      </c>
      <c r="C300" s="42">
        <v>0</v>
      </c>
      <c r="D300" s="36">
        <v>0</v>
      </c>
      <c r="E300" s="31" t="s">
        <v>71</v>
      </c>
      <c r="F300" s="32">
        <v>0.91</v>
      </c>
      <c r="G300" s="33">
        <v>0</v>
      </c>
    </row>
    <row r="301" spans="1:7" s="38" customFormat="1" ht="12" x14ac:dyDescent="0.2">
      <c r="A301" s="40"/>
      <c r="B301" s="29" t="s">
        <v>193</v>
      </c>
      <c r="C301" s="42">
        <v>43</v>
      </c>
      <c r="D301" s="36">
        <v>14</v>
      </c>
      <c r="E301" s="31" t="s">
        <v>71</v>
      </c>
      <c r="F301" s="32">
        <v>1.34</v>
      </c>
      <c r="G301" s="33">
        <v>806.68000000000006</v>
      </c>
    </row>
    <row r="302" spans="1:7" s="38" customFormat="1" ht="12" hidden="1" x14ac:dyDescent="0.2">
      <c r="A302" s="40"/>
      <c r="B302" s="29">
        <v>0</v>
      </c>
      <c r="C302" s="42">
        <v>0</v>
      </c>
      <c r="D302" s="36">
        <v>0</v>
      </c>
      <c r="E302" s="31">
        <v>0</v>
      </c>
      <c r="F302" s="32">
        <v>0</v>
      </c>
      <c r="G302" s="33">
        <v>0</v>
      </c>
    </row>
    <row r="303" spans="1:7" s="46" customFormat="1" ht="12" x14ac:dyDescent="0.2">
      <c r="A303" s="45"/>
      <c r="B303" s="29" t="s">
        <v>195</v>
      </c>
      <c r="C303" s="42">
        <v>43</v>
      </c>
      <c r="D303" s="36">
        <v>3</v>
      </c>
      <c r="E303" s="31" t="s">
        <v>39</v>
      </c>
      <c r="F303" s="32">
        <v>25.68</v>
      </c>
      <c r="G303" s="33">
        <v>3312.7200000000003</v>
      </c>
    </row>
    <row r="304" spans="1:7" s="38" customFormat="1" ht="12" hidden="1" x14ac:dyDescent="0.2">
      <c r="A304" s="40"/>
      <c r="B304" s="29"/>
      <c r="C304" s="42">
        <v>0</v>
      </c>
      <c r="D304" s="36">
        <v>4</v>
      </c>
      <c r="E304" s="31" t="s">
        <v>75</v>
      </c>
      <c r="F304" s="32">
        <v>0</v>
      </c>
      <c r="G304" s="33">
        <v>0</v>
      </c>
    </row>
    <row r="305" spans="1:7" s="38" customFormat="1" ht="12" hidden="1" x14ac:dyDescent="0.2">
      <c r="A305" s="40"/>
      <c r="B305" s="29">
        <v>0</v>
      </c>
      <c r="C305" s="42">
        <v>0</v>
      </c>
      <c r="D305" s="36">
        <v>0</v>
      </c>
      <c r="E305" s="31">
        <v>0</v>
      </c>
      <c r="F305" s="32">
        <v>0</v>
      </c>
      <c r="G305" s="33">
        <v>0</v>
      </c>
    </row>
    <row r="306" spans="1:7" s="38" customFormat="1" ht="12" hidden="1" x14ac:dyDescent="0.2">
      <c r="A306" s="40"/>
      <c r="B306" s="29" t="s">
        <v>203</v>
      </c>
      <c r="C306" s="42">
        <v>0</v>
      </c>
      <c r="D306" s="36">
        <v>1</v>
      </c>
      <c r="E306" s="31" t="s">
        <v>39</v>
      </c>
      <c r="F306" s="32">
        <v>629.66999999999996</v>
      </c>
      <c r="G306" s="33">
        <v>0</v>
      </c>
    </row>
    <row r="307" spans="1:7" s="38" customFormat="1" ht="12" hidden="1" x14ac:dyDescent="0.2">
      <c r="A307" s="40"/>
      <c r="B307" s="29" t="s">
        <v>48</v>
      </c>
      <c r="C307" s="28">
        <v>1</v>
      </c>
      <c r="D307" s="36">
        <v>0</v>
      </c>
      <c r="E307" s="31" t="s">
        <v>39</v>
      </c>
      <c r="F307" s="32">
        <v>72.349999999999994</v>
      </c>
      <c r="G307" s="33">
        <f t="shared" ref="G307:G309" si="13">ROUND(C307*D307*F307,2)</f>
        <v>0</v>
      </c>
    </row>
    <row r="308" spans="1:7" s="38" customFormat="1" ht="12" hidden="1" x14ac:dyDescent="0.2">
      <c r="A308" s="40"/>
      <c r="B308" s="29" t="s">
        <v>204</v>
      </c>
      <c r="C308" s="28">
        <v>1</v>
      </c>
      <c r="D308" s="36">
        <v>0</v>
      </c>
      <c r="E308" s="31" t="s">
        <v>75</v>
      </c>
      <c r="F308" s="32">
        <v>560.6</v>
      </c>
      <c r="G308" s="33">
        <f t="shared" si="13"/>
        <v>0</v>
      </c>
    </row>
    <row r="309" spans="1:7" s="38" customFormat="1" ht="12" hidden="1" x14ac:dyDescent="0.2">
      <c r="A309" s="40"/>
      <c r="B309" s="29" t="s">
        <v>205</v>
      </c>
      <c r="C309" s="28">
        <v>1</v>
      </c>
      <c r="D309" s="36">
        <v>0</v>
      </c>
      <c r="E309" s="31" t="s">
        <v>71</v>
      </c>
      <c r="F309" s="32">
        <v>0</v>
      </c>
      <c r="G309" s="33">
        <f t="shared" si="13"/>
        <v>0</v>
      </c>
    </row>
    <row r="310" spans="1:7" s="38" customFormat="1" ht="12" hidden="1" x14ac:dyDescent="0.2">
      <c r="A310" s="40"/>
      <c r="B310" s="29">
        <v>0</v>
      </c>
      <c r="C310" s="28"/>
      <c r="D310" s="36">
        <v>0</v>
      </c>
      <c r="E310" s="31">
        <v>0</v>
      </c>
      <c r="F310" s="32"/>
      <c r="G310" s="33"/>
    </row>
    <row r="311" spans="1:7" s="38" customFormat="1" ht="12" hidden="1" x14ac:dyDescent="0.2">
      <c r="A311" s="40"/>
      <c r="B311" s="29">
        <v>0</v>
      </c>
      <c r="C311" s="28"/>
      <c r="D311" s="36">
        <v>0</v>
      </c>
      <c r="E311" s="31">
        <v>0</v>
      </c>
      <c r="F311" s="32"/>
      <c r="G311" s="33"/>
    </row>
    <row r="312" spans="1:7" s="2" customFormat="1" ht="12" x14ac:dyDescent="0.2">
      <c r="A312" s="47"/>
      <c r="B312" s="35" t="s">
        <v>83</v>
      </c>
      <c r="C312" s="24"/>
      <c r="D312" s="36"/>
      <c r="E312" s="31"/>
      <c r="F312" s="32"/>
      <c r="G312" s="33"/>
    </row>
    <row r="313" spans="1:7" s="2" customFormat="1" ht="24" x14ac:dyDescent="0.2">
      <c r="A313" s="47"/>
      <c r="B313" s="29" t="s">
        <v>100</v>
      </c>
      <c r="C313" s="24">
        <v>1</v>
      </c>
      <c r="D313" s="42">
        <v>2</v>
      </c>
      <c r="E313" s="31" t="s">
        <v>39</v>
      </c>
      <c r="F313" s="32">
        <v>3217.1950000000002</v>
      </c>
      <c r="G313" s="33">
        <v>6434.39</v>
      </c>
    </row>
    <row r="314" spans="1:7" s="2" customFormat="1" ht="12" x14ac:dyDescent="0.2">
      <c r="A314" s="47"/>
      <c r="B314" s="29" t="s">
        <v>101</v>
      </c>
      <c r="C314" s="24">
        <v>1</v>
      </c>
      <c r="D314" s="42">
        <v>12</v>
      </c>
      <c r="E314" s="31" t="s">
        <v>72</v>
      </c>
      <c r="F314" s="32">
        <v>538.21416666666664</v>
      </c>
      <c r="G314" s="33">
        <v>6458.57</v>
      </c>
    </row>
    <row r="315" spans="1:7" s="2" customFormat="1" ht="12" x14ac:dyDescent="0.2">
      <c r="A315" s="47"/>
      <c r="B315" s="29" t="s">
        <v>102</v>
      </c>
      <c r="C315" s="24">
        <v>1</v>
      </c>
      <c r="D315" s="42">
        <v>1.04</v>
      </c>
      <c r="E315" s="31" t="s">
        <v>71</v>
      </c>
      <c r="F315" s="32">
        <v>991.96153846153857</v>
      </c>
      <c r="G315" s="33">
        <v>1031.6400000000001</v>
      </c>
    </row>
    <row r="316" spans="1:7" s="2" customFormat="1" ht="12" hidden="1" x14ac:dyDescent="0.2">
      <c r="A316" s="47"/>
      <c r="B316" s="29"/>
      <c r="C316" s="24"/>
      <c r="D316" s="42"/>
      <c r="E316" s="31"/>
      <c r="F316" s="32"/>
      <c r="G316" s="33"/>
    </row>
    <row r="317" spans="1:7" s="2" customFormat="1" ht="12" hidden="1" x14ac:dyDescent="0.2">
      <c r="A317" s="47"/>
      <c r="B317" s="29"/>
      <c r="C317" s="24"/>
      <c r="D317" s="42"/>
      <c r="E317" s="31"/>
      <c r="F317" s="32"/>
      <c r="G317" s="33"/>
    </row>
    <row r="318" spans="1:7" s="2" customFormat="1" ht="12" x14ac:dyDescent="0.2">
      <c r="A318" s="47"/>
      <c r="B318" s="35" t="s">
        <v>84</v>
      </c>
      <c r="C318" s="24"/>
      <c r="D318" s="36"/>
      <c r="E318" s="31"/>
      <c r="F318" s="32"/>
      <c r="G318" s="33"/>
    </row>
    <row r="319" spans="1:7" s="2" customFormat="1" ht="24" x14ac:dyDescent="0.2">
      <c r="A319" s="47"/>
      <c r="B319" s="29" t="s">
        <v>103</v>
      </c>
      <c r="C319" s="24">
        <v>1</v>
      </c>
      <c r="D319" s="42">
        <v>1</v>
      </c>
      <c r="E319" s="31" t="s">
        <v>104</v>
      </c>
      <c r="F319" s="32">
        <v>522.65</v>
      </c>
      <c r="G319" s="33">
        <v>522.65</v>
      </c>
    </row>
    <row r="320" spans="1:7" s="2" customFormat="1" ht="12" x14ac:dyDescent="0.2">
      <c r="A320" s="47"/>
      <c r="B320" s="29" t="s">
        <v>96</v>
      </c>
      <c r="C320" s="24">
        <v>1</v>
      </c>
      <c r="D320" s="42">
        <v>1</v>
      </c>
      <c r="E320" s="31" t="s">
        <v>104</v>
      </c>
      <c r="F320" s="32">
        <v>272.8</v>
      </c>
      <c r="G320" s="33">
        <v>272.8</v>
      </c>
    </row>
    <row r="321" spans="1:7" s="2" customFormat="1" ht="12" x14ac:dyDescent="0.2">
      <c r="A321" s="47"/>
      <c r="B321" s="29" t="s">
        <v>97</v>
      </c>
      <c r="C321" s="24">
        <v>1</v>
      </c>
      <c r="D321" s="42">
        <v>2</v>
      </c>
      <c r="E321" s="31" t="s">
        <v>104</v>
      </c>
      <c r="F321" s="32">
        <v>142.6</v>
      </c>
      <c r="G321" s="33">
        <v>285.2</v>
      </c>
    </row>
    <row r="322" spans="1:7" s="2" customFormat="1" ht="12" x14ac:dyDescent="0.2">
      <c r="A322" s="47"/>
      <c r="B322" s="29" t="s">
        <v>98</v>
      </c>
      <c r="C322" s="24">
        <v>1</v>
      </c>
      <c r="D322" s="43">
        <v>0.36</v>
      </c>
      <c r="E322" s="31" t="s">
        <v>75</v>
      </c>
      <c r="F322" s="32">
        <v>867.19</v>
      </c>
      <c r="G322" s="33">
        <v>312.1884</v>
      </c>
    </row>
    <row r="323" spans="1:7" s="2" customFormat="1" ht="12" hidden="1" x14ac:dyDescent="0.2">
      <c r="A323" s="47"/>
      <c r="B323" s="29">
        <v>0</v>
      </c>
      <c r="C323" s="24">
        <v>1</v>
      </c>
      <c r="D323" s="42">
        <v>0</v>
      </c>
      <c r="E323" s="31">
        <v>0</v>
      </c>
      <c r="F323" s="32">
        <v>0</v>
      </c>
      <c r="G323" s="33">
        <v>0</v>
      </c>
    </row>
    <row r="324" spans="1:7" s="2" customFormat="1" ht="12" hidden="1" x14ac:dyDescent="0.2">
      <c r="A324" s="47"/>
      <c r="B324" s="29">
        <v>0</v>
      </c>
      <c r="C324" s="24">
        <v>1</v>
      </c>
      <c r="D324" s="42">
        <v>0</v>
      </c>
      <c r="E324" s="31">
        <v>0</v>
      </c>
      <c r="F324" s="32">
        <v>0</v>
      </c>
      <c r="G324" s="33">
        <v>0</v>
      </c>
    </row>
    <row r="325" spans="1:7" s="2" customFormat="1" ht="12" hidden="1" x14ac:dyDescent="0.2">
      <c r="A325" s="47"/>
      <c r="B325" s="29"/>
      <c r="C325" s="24"/>
      <c r="D325" s="42"/>
      <c r="E325" s="31"/>
      <c r="F325" s="32"/>
      <c r="G325" s="33"/>
    </row>
    <row r="326" spans="1:7" s="2" customFormat="1" ht="12" hidden="1" x14ac:dyDescent="0.2">
      <c r="A326" s="47"/>
      <c r="B326" s="29"/>
      <c r="C326" s="24"/>
      <c r="D326" s="43"/>
      <c r="E326" s="31"/>
      <c r="F326" s="32"/>
      <c r="G326" s="33"/>
    </row>
    <row r="327" spans="1:7" s="2" customFormat="1" ht="12" x14ac:dyDescent="0.2">
      <c r="A327" s="47"/>
      <c r="B327" s="35" t="s">
        <v>85</v>
      </c>
      <c r="C327" s="24"/>
      <c r="D327" s="42"/>
      <c r="E327" s="31"/>
      <c r="F327" s="32"/>
      <c r="G327" s="33"/>
    </row>
    <row r="328" spans="1:7" s="2" customFormat="1" ht="24" x14ac:dyDescent="0.2">
      <c r="A328" s="47"/>
      <c r="B328" s="29" t="s">
        <v>86</v>
      </c>
      <c r="C328" s="28">
        <v>5</v>
      </c>
      <c r="D328" s="24">
        <v>2038.38</v>
      </c>
      <c r="E328" s="28" t="s">
        <v>79</v>
      </c>
      <c r="F328" s="20">
        <v>1.35</v>
      </c>
      <c r="G328" s="33">
        <f>D328*F328*C328</f>
        <v>13759.065000000001</v>
      </c>
    </row>
    <row r="329" spans="1:7" s="2" customFormat="1" ht="12" x14ac:dyDescent="0.2">
      <c r="A329" s="47"/>
      <c r="B329" s="35" t="s">
        <v>87</v>
      </c>
      <c r="C329" s="28"/>
      <c r="D329" s="24"/>
      <c r="E329" s="24"/>
      <c r="F329" s="20"/>
      <c r="G329" s="20"/>
    </row>
    <row r="330" spans="1:7" s="2" customFormat="1" ht="24" x14ac:dyDescent="0.2">
      <c r="A330" s="47"/>
      <c r="B330" s="29" t="s">
        <v>88</v>
      </c>
      <c r="C330" s="28">
        <f>C328</f>
        <v>5</v>
      </c>
      <c r="D330" s="24">
        <f>D328</f>
        <v>2038.38</v>
      </c>
      <c r="E330" s="28" t="str">
        <f>E328</f>
        <v>м2 жилой площади</v>
      </c>
      <c r="F330" s="20">
        <v>2.91</v>
      </c>
      <c r="G330" s="33">
        <f>D330*F330*C330</f>
        <v>29658.429</v>
      </c>
    </row>
    <row r="331" spans="1:7" s="2" customFormat="1" ht="12" x14ac:dyDescent="0.2">
      <c r="A331" s="13"/>
      <c r="B331" s="65"/>
      <c r="C331" s="24"/>
      <c r="D331" s="24"/>
      <c r="E331" s="66" t="s">
        <v>89</v>
      </c>
      <c r="F331" s="3"/>
      <c r="G331" s="48">
        <f>SUM(G25:G330)</f>
        <v>618603.20153817278</v>
      </c>
    </row>
    <row r="332" spans="1:7" s="2" customFormat="1" ht="12" x14ac:dyDescent="0.2">
      <c r="A332" s="13"/>
      <c r="B332" s="67"/>
      <c r="C332" s="68"/>
      <c r="D332" s="68"/>
      <c r="E332" s="68"/>
      <c r="F332" s="69"/>
      <c r="G332" s="49"/>
    </row>
    <row r="333" spans="1:7" s="2" customFormat="1" x14ac:dyDescent="0.2">
      <c r="A333" s="13"/>
      <c r="B333" s="67"/>
      <c r="C333" s="68"/>
      <c r="D333" s="68"/>
      <c r="E333" s="68"/>
      <c r="F333" s="69"/>
      <c r="G333" s="74" t="s">
        <v>90</v>
      </c>
    </row>
    <row r="334" spans="1:7" s="2" customFormat="1" ht="12" x14ac:dyDescent="0.2">
      <c r="A334" s="13"/>
      <c r="B334" s="67"/>
      <c r="C334" s="68"/>
      <c r="D334" s="68"/>
      <c r="E334" s="68"/>
      <c r="F334" s="69"/>
      <c r="G334" s="49"/>
    </row>
  </sheetData>
  <mergeCells count="18">
    <mergeCell ref="B21:G21"/>
    <mergeCell ref="E1:G1"/>
    <mergeCell ref="B5:G5"/>
    <mergeCell ref="A11:G11"/>
    <mergeCell ref="A12:G12"/>
    <mergeCell ref="A13:G13"/>
    <mergeCell ref="A14:G14"/>
    <mergeCell ref="A15:G15"/>
    <mergeCell ref="A16:G16"/>
    <mergeCell ref="A17:G17"/>
    <mergeCell ref="A18:B18"/>
    <mergeCell ref="A20:G20"/>
    <mergeCell ref="C23:D23"/>
    <mergeCell ref="B24:G24"/>
    <mergeCell ref="B147:G147"/>
    <mergeCell ref="G270:G277"/>
    <mergeCell ref="B42:E42"/>
    <mergeCell ref="B62:E62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С23</vt:lpstr>
      <vt:lpstr>С23!Область_печати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Кобякова</cp:lastModifiedBy>
  <dcterms:created xsi:type="dcterms:W3CDTF">2020-03-27T04:33:26Z</dcterms:created>
  <dcterms:modified xsi:type="dcterms:W3CDTF">2020-03-30T07:08:30Z</dcterms:modified>
</cp:coreProperties>
</file>